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14" documentId="8_{B156B040-A5FA-4C80-B069-230D3EB807F9}" xr6:coauthVersionLast="46" xr6:coauthVersionMax="46" xr10:uidLastSave="{92EA1A8E-389D-4DF2-A9E3-89F8E19B50E7}"/>
  <bookViews>
    <workbookView xWindow="-120" yWindow="-120" windowWidth="29040" windowHeight="17640" firstSheet="1" activeTab="2" xr2:uid="{A314F044-1E2D-4A26-9063-F41BA3A9563B}"/>
  </bookViews>
  <sheets>
    <sheet name="Samlet oppstilling" sheetId="9" r:id="rId1"/>
    <sheet name="Miljøgoder" sheetId="2" r:id="rId2"/>
    <sheet name="Utslipp" sheetId="3" r:id="rId3"/>
    <sheet name="Andeler miljøgoder 2019" sheetId="11" r:id="rId4"/>
    <sheet name="Andeler utslipp 2019" sheetId="12" r:id="rId5"/>
    <sheet name="Kilder" sheetId="10" r:id="rId6"/>
    <sheet name="Sammenligning over tid" sheetId="14" r:id="rId7"/>
    <sheet name="Samlet oppstilling, øremerking" sheetId="15" r:id="rId8"/>
  </sheets>
  <definedNames>
    <definedName name="_xlnm._FilterDatabase" localSheetId="4" hidden="1">'Andeler utslipp 2019'!$I$15:$O$25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2" l="1"/>
  <c r="H37" i="11"/>
  <c r="H38" i="11"/>
  <c r="H39" i="11"/>
  <c r="H40" i="11"/>
  <c r="H41" i="11"/>
  <c r="H42" i="11"/>
  <c r="H43" i="11"/>
  <c r="H44" i="11"/>
  <c r="H45" i="11"/>
  <c r="H46" i="11"/>
  <c r="B47" i="11"/>
  <c r="C47" i="11"/>
  <c r="D47" i="11"/>
  <c r="E47" i="11"/>
  <c r="F47" i="11"/>
  <c r="G47" i="11"/>
  <c r="B28" i="12"/>
  <c r="C26" i="12" s="1"/>
  <c r="T5" i="3" s="1"/>
  <c r="B7" i="3"/>
  <c r="C21" i="12" l="1"/>
  <c r="J5" i="3" s="1"/>
  <c r="K5" i="3" s="1"/>
  <c r="C20" i="12"/>
  <c r="C18" i="12"/>
  <c r="C25" i="12"/>
  <c r="C24" i="12"/>
  <c r="C27" i="12"/>
  <c r="C23" i="12"/>
  <c r="H47" i="11"/>
  <c r="I42" i="11" s="1"/>
  <c r="C22" i="12"/>
  <c r="C19" i="12"/>
  <c r="D3" i="2"/>
  <c r="V5" i="3" l="1"/>
  <c r="P5" i="3"/>
  <c r="L5" i="3"/>
  <c r="F5" i="3"/>
  <c r="R5" i="3"/>
  <c r="D5" i="3"/>
  <c r="E5" i="3" s="1"/>
  <c r="N5" i="3"/>
  <c r="H5" i="3"/>
  <c r="I46" i="11"/>
  <c r="I40" i="11"/>
  <c r="I45" i="11"/>
  <c r="T6" i="2" s="1"/>
  <c r="I39" i="11"/>
  <c r="I44" i="11"/>
  <c r="I43" i="11"/>
  <c r="I37" i="11"/>
  <c r="I41" i="11"/>
  <c r="I38" i="11"/>
  <c r="C28" i="12"/>
  <c r="B8" i="2"/>
  <c r="X5" i="3" l="1"/>
  <c r="I47" i="11"/>
  <c r="D6" i="2"/>
  <c r="E6" i="2" s="1"/>
  <c r="V6" i="2"/>
  <c r="R6" i="2"/>
  <c r="F6" i="2"/>
  <c r="J6" i="2"/>
  <c r="N6" i="2"/>
  <c r="P6" i="2"/>
  <c r="H6" i="2"/>
  <c r="L6" i="2"/>
  <c r="B13" i="15"/>
  <c r="W8" i="15"/>
  <c r="B6" i="15"/>
  <c r="C5" i="12" l="1"/>
  <c r="C6" i="12"/>
  <c r="C7" i="12"/>
  <c r="C8" i="12"/>
  <c r="C9" i="12"/>
  <c r="C10" i="12"/>
  <c r="C11" i="12"/>
  <c r="C12" i="12"/>
  <c r="C4" i="12"/>
  <c r="C3" i="12"/>
  <c r="C22" i="11"/>
  <c r="C23" i="11"/>
  <c r="C24" i="11"/>
  <c r="C25" i="11"/>
  <c r="C26" i="11"/>
  <c r="C27" i="11"/>
  <c r="C28" i="11"/>
  <c r="C29" i="11"/>
  <c r="C30" i="11"/>
  <c r="C21" i="11"/>
  <c r="G22" i="11"/>
  <c r="G23" i="11"/>
  <c r="G24" i="11"/>
  <c r="G25" i="11"/>
  <c r="G26" i="11"/>
  <c r="G27" i="11"/>
  <c r="G28" i="11"/>
  <c r="G29" i="11"/>
  <c r="G30" i="11"/>
  <c r="G21" i="11"/>
  <c r="C13" i="12" l="1"/>
  <c r="G31" i="11"/>
  <c r="D7" i="2" l="1"/>
  <c r="D14" i="14" l="1"/>
  <c r="B13" i="14"/>
  <c r="E12" i="14"/>
  <c r="B11" i="14"/>
  <c r="E11" i="14"/>
  <c r="B9" i="14"/>
  <c r="B8" i="14"/>
  <c r="B7" i="14"/>
  <c r="E7" i="14"/>
  <c r="B6" i="14"/>
  <c r="E6" i="14"/>
  <c r="B5" i="14"/>
  <c r="B4" i="14"/>
  <c r="E9" i="14" l="1"/>
  <c r="E4" i="14"/>
  <c r="E5" i="14"/>
  <c r="E8" i="14"/>
  <c r="E10" i="14"/>
  <c r="B14" i="14"/>
  <c r="C14" i="14"/>
  <c r="C10" i="14"/>
  <c r="C6" i="14"/>
  <c r="C8" i="14"/>
  <c r="E13" i="14"/>
  <c r="E14" i="14" s="1"/>
  <c r="C9" i="14" l="1"/>
  <c r="C5" i="14"/>
  <c r="C7" i="14"/>
  <c r="C13" i="14"/>
  <c r="C4" i="14"/>
  <c r="C11" i="14"/>
  <c r="C12" i="14"/>
  <c r="V6" i="3"/>
  <c r="T6" i="3"/>
  <c r="R6" i="3"/>
  <c r="P6" i="3"/>
  <c r="N6" i="3"/>
  <c r="L6" i="3"/>
  <c r="J6" i="3"/>
  <c r="H6" i="3"/>
  <c r="F6" i="3"/>
  <c r="D6" i="3"/>
  <c r="E6" i="3" s="1"/>
  <c r="V4" i="3"/>
  <c r="T4" i="3"/>
  <c r="R4" i="3"/>
  <c r="P4" i="3"/>
  <c r="N4" i="3"/>
  <c r="L4" i="3"/>
  <c r="J4" i="3"/>
  <c r="H4" i="3"/>
  <c r="F4" i="3"/>
  <c r="D4" i="3"/>
  <c r="E4" i="3" s="1"/>
  <c r="X6" i="3" l="1"/>
  <c r="V4" i="2"/>
  <c r="W4" i="2" s="1"/>
  <c r="T4" i="2"/>
  <c r="U4" i="2" s="1"/>
  <c r="R4" i="2"/>
  <c r="S4" i="2" s="1"/>
  <c r="P4" i="2"/>
  <c r="Q4" i="2" s="1"/>
  <c r="N4" i="2"/>
  <c r="O4" i="2" s="1"/>
  <c r="L4" i="2"/>
  <c r="M4" i="2" s="1"/>
  <c r="J4" i="2"/>
  <c r="K4" i="2" s="1"/>
  <c r="H4" i="2"/>
  <c r="I4" i="2" s="1"/>
  <c r="F4" i="2"/>
  <c r="G4" i="2" s="1"/>
  <c r="D4" i="2"/>
  <c r="E4" i="2" s="1"/>
  <c r="G6" i="3"/>
  <c r="I6" i="3"/>
  <c r="K6" i="3"/>
  <c r="M6" i="3"/>
  <c r="O6" i="3"/>
  <c r="Q6" i="3"/>
  <c r="S6" i="3"/>
  <c r="U6" i="3"/>
  <c r="W6" i="3"/>
  <c r="W6" i="2"/>
  <c r="U6" i="2"/>
  <c r="S6" i="2"/>
  <c r="Q6" i="2"/>
  <c r="O6" i="2"/>
  <c r="M6" i="2"/>
  <c r="K6" i="2"/>
  <c r="I6" i="2"/>
  <c r="G6" i="2"/>
  <c r="E7" i="2"/>
  <c r="X4" i="3"/>
  <c r="W4" i="3"/>
  <c r="U4" i="3"/>
  <c r="S4" i="3"/>
  <c r="Q4" i="3"/>
  <c r="O4" i="3"/>
  <c r="M4" i="3"/>
  <c r="K4" i="3"/>
  <c r="I4" i="3"/>
  <c r="G4" i="3"/>
  <c r="W5" i="3"/>
  <c r="U5" i="3"/>
  <c r="S5" i="3"/>
  <c r="Q5" i="3"/>
  <c r="O5" i="3"/>
  <c r="M5" i="3"/>
  <c r="I5" i="3"/>
  <c r="G5" i="3"/>
  <c r="V3" i="3"/>
  <c r="W3" i="3" s="1"/>
  <c r="T3" i="3"/>
  <c r="U3" i="3" s="1"/>
  <c r="R3" i="3"/>
  <c r="S3" i="3" s="1"/>
  <c r="P3" i="3"/>
  <c r="Q3" i="3" s="1"/>
  <c r="N3" i="3"/>
  <c r="O3" i="3" s="1"/>
  <c r="L3" i="3"/>
  <c r="M3" i="3" s="1"/>
  <c r="J3" i="3"/>
  <c r="K3" i="3" s="1"/>
  <c r="H3" i="3"/>
  <c r="I3" i="3" s="1"/>
  <c r="F3" i="3"/>
  <c r="G3" i="3" s="1"/>
  <c r="D3" i="3"/>
  <c r="E3" i="3" s="1"/>
  <c r="E7" i="3" s="1"/>
  <c r="G7" i="3" l="1"/>
  <c r="Y6" i="3"/>
  <c r="Y4" i="2"/>
  <c r="Y3" i="3"/>
  <c r="Y6" i="2"/>
  <c r="W7" i="3"/>
  <c r="I7" i="3"/>
  <c r="M7" i="3"/>
  <c r="O7" i="3"/>
  <c r="Q7" i="3"/>
  <c r="S7" i="3"/>
  <c r="U7" i="3"/>
  <c r="Y4" i="3"/>
  <c r="X3" i="3"/>
  <c r="Y5" i="3"/>
  <c r="K7" i="3"/>
  <c r="V3" i="2"/>
  <c r="W3" i="2" s="1"/>
  <c r="T3" i="2"/>
  <c r="U3" i="2" s="1"/>
  <c r="R3" i="2"/>
  <c r="S3" i="2" s="1"/>
  <c r="P3" i="2"/>
  <c r="Q3" i="2" s="1"/>
  <c r="N3" i="2"/>
  <c r="O3" i="2" s="1"/>
  <c r="L3" i="2"/>
  <c r="M3" i="2" s="1"/>
  <c r="J3" i="2"/>
  <c r="K3" i="2" s="1"/>
  <c r="H3" i="2"/>
  <c r="I3" i="2" s="1"/>
  <c r="F3" i="2"/>
  <c r="G3" i="2" s="1"/>
  <c r="E3" i="2"/>
  <c r="V7" i="2"/>
  <c r="W7" i="2" s="1"/>
  <c r="T7" i="2"/>
  <c r="U7" i="2" s="1"/>
  <c r="R7" i="2"/>
  <c r="S7" i="2" s="1"/>
  <c r="P7" i="2"/>
  <c r="Q7" i="2" s="1"/>
  <c r="N7" i="2"/>
  <c r="O7" i="2" s="1"/>
  <c r="L7" i="2"/>
  <c r="M7" i="2" s="1"/>
  <c r="J7" i="2"/>
  <c r="K7" i="2" s="1"/>
  <c r="H7" i="2"/>
  <c r="I7" i="2" s="1"/>
  <c r="F7" i="2"/>
  <c r="G7" i="2" s="1"/>
  <c r="V5" i="2"/>
  <c r="W5" i="2" s="1"/>
  <c r="T5" i="2"/>
  <c r="U5" i="2" s="1"/>
  <c r="R5" i="2"/>
  <c r="S5" i="2" s="1"/>
  <c r="P5" i="2"/>
  <c r="Q5" i="2" s="1"/>
  <c r="N5" i="2"/>
  <c r="O5" i="2" s="1"/>
  <c r="L5" i="2"/>
  <c r="M5" i="2" s="1"/>
  <c r="J5" i="2"/>
  <c r="K5" i="2" s="1"/>
  <c r="H5" i="2"/>
  <c r="I5" i="2" s="1"/>
  <c r="F5" i="2"/>
  <c r="G5" i="2" s="1"/>
  <c r="D5" i="2"/>
  <c r="E5" i="2" s="1"/>
  <c r="Y3" i="2" l="1"/>
  <c r="M5" i="9"/>
  <c r="M5" i="15"/>
  <c r="N5" i="15" s="1"/>
  <c r="K5" i="9"/>
  <c r="K5" i="15"/>
  <c r="L5" i="15" s="1"/>
  <c r="U5" i="9"/>
  <c r="U5" i="15"/>
  <c r="V5" i="15" s="1"/>
  <c r="E5" i="9"/>
  <c r="E5" i="15"/>
  <c r="F5" i="15" s="1"/>
  <c r="G5" i="9"/>
  <c r="G5" i="15"/>
  <c r="H5" i="15" s="1"/>
  <c r="S5" i="9"/>
  <c r="S5" i="15"/>
  <c r="T5" i="15" s="1"/>
  <c r="I5" i="9"/>
  <c r="I5" i="15"/>
  <c r="J5" i="15" s="1"/>
  <c r="Q5" i="9"/>
  <c r="Q5" i="15"/>
  <c r="R5" i="15" s="1"/>
  <c r="O5" i="9"/>
  <c r="O5" i="15"/>
  <c r="P5" i="15" s="1"/>
  <c r="Y7" i="2"/>
  <c r="Y5" i="2"/>
  <c r="X4" i="2"/>
  <c r="X5" i="2"/>
  <c r="X6" i="2"/>
  <c r="X7" i="2"/>
  <c r="X3" i="2"/>
  <c r="C5" i="9" l="1"/>
  <c r="C5" i="15"/>
  <c r="D5" i="15" s="1"/>
  <c r="Y8" i="2"/>
  <c r="X7" i="3"/>
  <c r="Y7" i="3"/>
  <c r="N5" i="9"/>
  <c r="T5" i="9"/>
  <c r="W8" i="2"/>
  <c r="U4" i="15" s="1"/>
  <c r="V4" i="15" s="1"/>
  <c r="V6" i="15" s="1"/>
  <c r="V7" i="15" s="1"/>
  <c r="V9" i="15" s="1"/>
  <c r="R5" i="9"/>
  <c r="V5" i="9"/>
  <c r="P5" i="9"/>
  <c r="U8" i="2"/>
  <c r="S4" i="15" s="1"/>
  <c r="T4" i="15" s="1"/>
  <c r="T6" i="15" s="1"/>
  <c r="T7" i="15" s="1"/>
  <c r="T9" i="15" s="1"/>
  <c r="S8" i="2"/>
  <c r="Q8" i="2"/>
  <c r="O8" i="2"/>
  <c r="M4" i="15" s="1"/>
  <c r="N4" i="15" s="1"/>
  <c r="N6" i="15" s="1"/>
  <c r="N7" i="15" s="1"/>
  <c r="N9" i="15" s="1"/>
  <c r="O4" i="9" l="1"/>
  <c r="P4" i="9" s="1"/>
  <c r="P6" i="9" s="1"/>
  <c r="P7" i="9" s="1"/>
  <c r="O4" i="15"/>
  <c r="P4" i="15" s="1"/>
  <c r="P6" i="15" s="1"/>
  <c r="P7" i="15" s="1"/>
  <c r="P9" i="15" s="1"/>
  <c r="Q4" i="9"/>
  <c r="R4" i="9" s="1"/>
  <c r="R6" i="9" s="1"/>
  <c r="Q4" i="15"/>
  <c r="R4" i="15" s="1"/>
  <c r="R6" i="15" s="1"/>
  <c r="R7" i="15" s="1"/>
  <c r="R9" i="15" s="1"/>
  <c r="W5" i="15"/>
  <c r="S4" i="9"/>
  <c r="T4" i="9" s="1"/>
  <c r="T6" i="9" s="1"/>
  <c r="M4" i="9"/>
  <c r="N4" i="9" s="1"/>
  <c r="N6" i="9" s="1"/>
  <c r="U4" i="9"/>
  <c r="V4" i="9" s="1"/>
  <c r="V6" i="9" s="1"/>
  <c r="B6" i="9"/>
  <c r="T7" i="9" l="1"/>
  <c r="F6" i="14" s="1"/>
  <c r="I6" i="14" s="1"/>
  <c r="R7" i="9"/>
  <c r="V7" i="9"/>
  <c r="N7" i="9"/>
  <c r="G13" i="14"/>
  <c r="G9" i="14"/>
  <c r="G8" i="14"/>
  <c r="G6" i="14"/>
  <c r="G11" i="14"/>
  <c r="F13" i="14"/>
  <c r="I13" i="14" s="1"/>
  <c r="L5" i="9"/>
  <c r="F5" i="9"/>
  <c r="J5" i="9"/>
  <c r="H5" i="9"/>
  <c r="H13" i="14" l="1"/>
  <c r="H6" i="14"/>
  <c r="F9" i="14"/>
  <c r="I9" i="14" s="1"/>
  <c r="F8" i="14"/>
  <c r="I8" i="14" s="1"/>
  <c r="F11" i="14"/>
  <c r="I11" i="14" s="1"/>
  <c r="D5" i="9"/>
  <c r="W5" i="9" s="1"/>
  <c r="H11" i="14" l="1"/>
  <c r="H8" i="14"/>
  <c r="H9" i="14"/>
  <c r="K8" i="2"/>
  <c r="I4" i="9" l="1"/>
  <c r="J4" i="9" s="1"/>
  <c r="I4" i="15"/>
  <c r="J4" i="15" s="1"/>
  <c r="J6" i="15" s="1"/>
  <c r="J7" i="15" s="1"/>
  <c r="J9" i="15" s="1"/>
  <c r="E8" i="2"/>
  <c r="G8" i="2"/>
  <c r="I8" i="2"/>
  <c r="M8" i="2"/>
  <c r="C4" i="9" l="1"/>
  <c r="D4" i="9" s="1"/>
  <c r="C4" i="15"/>
  <c r="D4" i="15" s="1"/>
  <c r="G4" i="9"/>
  <c r="H4" i="9" s="1"/>
  <c r="G4" i="15"/>
  <c r="H4" i="15" s="1"/>
  <c r="H6" i="15" s="1"/>
  <c r="H7" i="15" s="1"/>
  <c r="H9" i="15" s="1"/>
  <c r="E4" i="9"/>
  <c r="F4" i="9" s="1"/>
  <c r="E4" i="15"/>
  <c r="F4" i="15" s="1"/>
  <c r="F6" i="15" s="1"/>
  <c r="F7" i="15" s="1"/>
  <c r="F9" i="15" s="1"/>
  <c r="K4" i="9"/>
  <c r="L4" i="9" s="1"/>
  <c r="L6" i="9" s="1"/>
  <c r="L7" i="9" s="1"/>
  <c r="K4" i="15"/>
  <c r="L4" i="15" s="1"/>
  <c r="L6" i="15" s="1"/>
  <c r="L7" i="15" s="1"/>
  <c r="L9" i="15" s="1"/>
  <c r="J6" i="9"/>
  <c r="X8" i="2"/>
  <c r="W4" i="15" l="1"/>
  <c r="D6" i="15"/>
  <c r="J7" i="9"/>
  <c r="F12" i="14" s="1"/>
  <c r="I12" i="14" s="1"/>
  <c r="G4" i="14"/>
  <c r="D6" i="9"/>
  <c r="D7" i="9" s="1"/>
  <c r="W4" i="9"/>
  <c r="G12" i="14"/>
  <c r="F4" i="14"/>
  <c r="I4" i="14" s="1"/>
  <c r="H6" i="9"/>
  <c r="F6" i="9"/>
  <c r="H12" i="14" l="1"/>
  <c r="H4" i="14"/>
  <c r="F7" i="9"/>
  <c r="H7" i="9"/>
  <c r="F10" i="14" s="1"/>
  <c r="I10" i="14" s="1"/>
  <c r="D7" i="15"/>
  <c r="W6" i="15"/>
  <c r="G7" i="14"/>
  <c r="G10" i="14"/>
  <c r="G5" i="14"/>
  <c r="W6" i="9"/>
  <c r="H10" i="14" l="1"/>
  <c r="F5" i="14"/>
  <c r="I5" i="14" s="1"/>
  <c r="D9" i="15"/>
  <c r="W7" i="15"/>
  <c r="F7" i="14"/>
  <c r="I7" i="14" s="1"/>
  <c r="G14" i="14"/>
  <c r="W7" i="9"/>
  <c r="H5" i="14" l="1"/>
  <c r="F14" i="14"/>
  <c r="I14" i="14" s="1"/>
  <c r="H7" i="14"/>
  <c r="W9" i="15"/>
</calcChain>
</file>

<file path=xl/sharedStrings.xml><?xml version="1.0" encoding="utf-8"?>
<sst xmlns="http://schemas.openxmlformats.org/spreadsheetml/2006/main" count="353" uniqueCount="106">
  <si>
    <t>SAMLET OPPSTILLING</t>
  </si>
  <si>
    <t>Hovedkategori</t>
  </si>
  <si>
    <t>Vekt-
faktor</t>
  </si>
  <si>
    <t>Agder</t>
  </si>
  <si>
    <t>Innlandet</t>
  </si>
  <si>
    <t>Møre og Romsdal</t>
  </si>
  <si>
    <t>Nordland</t>
  </si>
  <si>
    <t>Oslo/Viken</t>
  </si>
  <si>
    <t>Rogaland</t>
  </si>
  <si>
    <t>Troms og Finnmark</t>
  </si>
  <si>
    <t>Trøndelag</t>
  </si>
  <si>
    <t>Vestfold og Telemark</t>
  </si>
  <si>
    <t>Vestland</t>
  </si>
  <si>
    <t>Kontroll</t>
  </si>
  <si>
    <t>Poeng</t>
  </si>
  <si>
    <t>Vekt</t>
  </si>
  <si>
    <t>Miljøgoder</t>
  </si>
  <si>
    <t>Utslipp</t>
  </si>
  <si>
    <t>Resultat (andel av potten i %)</t>
  </si>
  <si>
    <t>Mill. kroner</t>
  </si>
  <si>
    <t>RAMME</t>
  </si>
  <si>
    <t>mill kr</t>
  </si>
  <si>
    <t>Kriterier</t>
  </si>
  <si>
    <t>Andel</t>
  </si>
  <si>
    <t>Omfang</t>
  </si>
  <si>
    <t>Jordbruksareal</t>
  </si>
  <si>
    <t>Beitedyr</t>
  </si>
  <si>
    <t>Risiko</t>
  </si>
  <si>
    <t>Bratt areal</t>
  </si>
  <si>
    <t>Semi-naturlige naturtyper</t>
  </si>
  <si>
    <t xml:space="preserve">Seter </t>
  </si>
  <si>
    <t>Vekt-faktor</t>
  </si>
  <si>
    <t>Dekar kornareal og åpen åker</t>
  </si>
  <si>
    <t>Erosjonsrisikoklasse 2, 3 og 4</t>
  </si>
  <si>
    <t>Husdyrtetthet (dekar fulldyrka/GDE)</t>
  </si>
  <si>
    <t>Beitedyr (dyreenheter)</t>
  </si>
  <si>
    <t>Fylke</t>
  </si>
  <si>
    <t>Dekar grovfor, korn, potet, grønnsak, frukt og bær</t>
  </si>
  <si>
    <t>Andel, %</t>
  </si>
  <si>
    <t>Antall</t>
  </si>
  <si>
    <t>Sum</t>
  </si>
  <si>
    <t>Setring</t>
  </si>
  <si>
    <t>Dekar fulldyrka og overflatedyrka</t>
  </si>
  <si>
    <t>Enkelt og fellesseter</t>
  </si>
  <si>
    <t>Oslo og Viken</t>
  </si>
  <si>
    <t>Semi-naurlige naturtyper</t>
  </si>
  <si>
    <t>NiN slått</t>
  </si>
  <si>
    <t>NiN beite</t>
  </si>
  <si>
    <t>DNHB13semi slått</t>
  </si>
  <si>
    <t>DNHB13semi beite</t>
  </si>
  <si>
    <t>DNHB UN slått</t>
  </si>
  <si>
    <t>DNHB UN beite</t>
  </si>
  <si>
    <t>Totalt</t>
  </si>
  <si>
    <t xml:space="preserve">                                            -  </t>
  </si>
  <si>
    <t xml:space="preserve">                          -  </t>
  </si>
  <si>
    <t>Korn og åpen åker</t>
  </si>
  <si>
    <t>Areal</t>
  </si>
  <si>
    <t>Erosjonsklasse 2, 3 og  4 på arealer med korn og åpenåker</t>
  </si>
  <si>
    <t>Gjødseldyrenheter og GDE/fulldyrka</t>
  </si>
  <si>
    <t>GDE i alt (dekar)</t>
  </si>
  <si>
    <t>Fulldyrka areal (dekar)</t>
  </si>
  <si>
    <t>GDE/Fulldyrka</t>
  </si>
  <si>
    <t>Andel GDE i alt, %</t>
  </si>
  <si>
    <t>Andel GDE/Fulldyrka, %</t>
  </si>
  <si>
    <t>Oslo Viken</t>
  </si>
  <si>
    <t>Vestfold Telemark</t>
  </si>
  <si>
    <t>SUM</t>
  </si>
  <si>
    <t>KILDER</t>
  </si>
  <si>
    <t>Kriterium</t>
  </si>
  <si>
    <t>Datakilde</t>
  </si>
  <si>
    <t>Kommentar</t>
  </si>
  <si>
    <t>Jordbruksareal i drift</t>
  </si>
  <si>
    <t>Statistikk fra søknader om produksjonstilskudd 2019</t>
  </si>
  <si>
    <t>Arealene som det blir innvilget produksjonstilskudd for</t>
  </si>
  <si>
    <t xml:space="preserve">Statistikk fra søknader om produksjonstilskudd 2019
</t>
  </si>
  <si>
    <r>
      <t>Omregning av dyreslag til dyreenhet er gjort med utgangspunkt i NIBIO sine vurderinger av fôropptak på beite som gir mulighet for konvertering:</t>
    </r>
    <r>
      <rPr>
        <i/>
        <sz val="11"/>
        <color rgb="FF000000"/>
        <rFont val="Calibri"/>
        <family val="2"/>
        <scheme val="minor"/>
      </rPr>
      <t> Ei saueeining (s.e.) er eit dyr med gjennomsnittleg fôrbehov i ein flokk med normal fordeling mellom søyer og lam. Dette fôrbehovet er om lag 1 fôreining (f.e.) per dyr per dag. For andre dyreslag er sett 1 storfe = 5 s.e., 1 geit = 1,5 s.e. og 1 hest = 5 s.e.</t>
    </r>
    <r>
      <rPr>
        <sz val="11"/>
        <color rgb="FF000000"/>
        <rFont val="Calibri"/>
        <family val="2"/>
        <scheme val="minor"/>
      </rPr>
      <t>  Fra "Kjøtfe på utmarksbeite. Beiteressursar i soner for arealtilskot", NIBIO 2020.</t>
    </r>
  </si>
  <si>
    <t>Seter</t>
  </si>
  <si>
    <t>Statistikk fra søknader om regionalt miljøtilskudd 2019</t>
  </si>
  <si>
    <t>Antall registrerte enkelt- og fellessetre i fagsystemet eStil-RMP 2019 </t>
  </si>
  <si>
    <t>Hellingskart jordbruksareal fra NIBIO</t>
  </si>
  <si>
    <t>Areal brattere enn 1:3</t>
  </si>
  <si>
    <t>Naturbase</t>
  </si>
  <si>
    <r>
      <t xml:space="preserve">Naturtyper kartlagt etter Miljødirektoratets instruks (NiN), Naturtyper kartlagt etter DNHB-13, og Utvalgte naturtyper etter  DNHB-13. 
</t>
    </r>
    <r>
      <rPr>
        <b/>
        <sz val="11"/>
        <color theme="1"/>
        <rFont val="Calibri"/>
        <family val="2"/>
        <scheme val="minor"/>
      </rPr>
      <t xml:space="preserve">Naturtypene som er valgt er: </t>
    </r>
    <r>
      <rPr>
        <sz val="11"/>
        <color theme="1"/>
        <rFont val="Calibri"/>
        <family val="2"/>
        <scheme val="minor"/>
      </rPr>
      <t xml:space="preserve">
</t>
    </r>
    <r>
      <rPr>
        <u/>
        <sz val="11"/>
        <color theme="1"/>
        <rFont val="Calibri"/>
        <family val="2"/>
        <scheme val="minor"/>
      </rPr>
      <t>Typer etter Miljødirektoratets instruks</t>
    </r>
    <r>
      <rPr>
        <sz val="11"/>
        <color theme="1"/>
        <rFont val="Calibri"/>
        <family val="2"/>
        <scheme val="minor"/>
      </rPr>
      <t xml:space="preserve">:  D1 Boreal hei, D2 Semi-naturlig eng, D2.1 Slåttemark, D2.1.1 Lauveng, D2.2 Naturbeitemark, D2.2.1 Hagemark, D3 Semi-naturlig strandeng, D4 Kystlynghei, D5 Eng-aktig sterkt endret fastmark, E15 Semi-naturlig myr, E15.1 Slåttemyr, E15.1.1 Sørlig slåttemyr, E16 Semi-naturlig våteng. Registreringer som ikke er kvalitetsvurdert er utelatt. 
</t>
    </r>
    <r>
      <rPr>
        <u/>
        <sz val="11"/>
        <color theme="1"/>
        <rFont val="Calibri"/>
        <family val="2"/>
        <scheme val="minor"/>
      </rPr>
      <t>Typer etter DNHB-13:</t>
    </r>
    <r>
      <rPr>
        <sz val="11"/>
        <color theme="1"/>
        <rFont val="Calibri"/>
        <family val="2"/>
        <scheme val="minor"/>
      </rPr>
      <t xml:space="preserve"> Andre viktige kulturmarkstyper, Annen kulturmarkseng, Artsrik veikant, Beiteskog, Boreal hei, Fuktenger, Hagemark, Høstingsskog, Kalkrike enger, Kystlynghei, Lauveng, Naturbeitemark, Slåtte- og beitemyr, Slåttemark, Småbiotoper, Tresatt kulturmark 
</t>
    </r>
    <r>
      <rPr>
        <u/>
        <sz val="11"/>
        <color theme="1"/>
        <rFont val="Calibri"/>
        <family val="2"/>
        <scheme val="minor"/>
      </rPr>
      <t>Utvalgte naturtyper:</t>
    </r>
    <r>
      <rPr>
        <sz val="11"/>
        <color theme="1"/>
        <rFont val="Calibri"/>
        <family val="2"/>
        <scheme val="minor"/>
      </rPr>
      <t xml:space="preserve"> Kystlynghei, Slåttemark, Slåttemyr 
</t>
    </r>
    <r>
      <rPr>
        <u/>
        <sz val="11"/>
        <color theme="1"/>
        <rFont val="Calibri"/>
        <family val="2"/>
        <scheme val="minor"/>
      </rPr>
      <t>Justering av areal:</t>
    </r>
    <r>
      <rPr>
        <sz val="11"/>
        <color theme="1"/>
        <rFont val="Calibri"/>
        <family val="2"/>
        <scheme val="minor"/>
      </rPr>
      <t xml:space="preserve"> For naturtypene som i hovedsak holdes i hevd med beiting, er arealet ganget med 0,02 for å ta hensyn til at det er en mindre arbeidskrevende form for skjøtsel. For naturtypen Slåttemyr er arealet ganget med 0,33 fordi det vanligvis ikke kreves slått hvert år, og fordi naturtypen er overrepresentert på grunn av høy kartleggingsgrad. 
</t>
    </r>
    <r>
      <rPr>
        <u/>
        <sz val="11"/>
        <color theme="1"/>
        <rFont val="Calibri"/>
        <family val="2"/>
        <scheme val="minor"/>
      </rPr>
      <t>Klipping mellom kartlag for å unngå overlappende registreringer:</t>
    </r>
    <r>
      <rPr>
        <sz val="11"/>
        <color theme="1"/>
        <rFont val="Calibri"/>
        <family val="2"/>
        <scheme val="minor"/>
      </rPr>
      <t xml:space="preserve"> Alle figurer med Utvalgte naturtyper inkludert.  Naturtyper etter Milljødirektoratets instruks inngår innenfor dekningskartet. Utenfor dekningskartet er DNHB-13-kartlegginger benyttet. ForDNHB13 er naturtyper med status Utvalgt naturtype klippet vekk for å unngå dobbelttellinger. </t>
    </r>
  </si>
  <si>
    <t>Godkjent areal i søknader om produksjonstilskudd i 2019 innenfor kategoriene «korn», «potet», «grønnsaker, frukt og bær»</t>
  </si>
  <si>
    <t>Erosjonsrisikoklasser</t>
  </si>
  <si>
    <t>Erosjonsrisikokart basert på PESERA (NIBIO)</t>
  </si>
  <si>
    <t xml:space="preserve">Den prosentvise fordelingen av areal mellom erosjonsklasser er regnet ut per fylke. Fylkets totalte  korn/grønnsaksareal er deretter fordelt etter disse forholdstallene. Dataene som benyttes viser altså korn- og grønnsaksarealer i de ulike erosjonsrisikoklassene etter en prosentvis andel. </t>
  </si>
  <si>
    <t>Gjødseldyrenheter</t>
  </si>
  <si>
    <t>Jordbruk og miljø 2019  (SSB)</t>
  </si>
  <si>
    <t>Data for figur 8.4 i rapporten Jordbruk og miljø er benyttet</t>
  </si>
  <si>
    <t>Husdyrtetthet</t>
  </si>
  <si>
    <t>Data for figur 8.4 og 4.5 i rapporten Jordbruk og miljø 2019 er benyttet. 
Kun fulldyrka areal er inkludert (ikke overflatedyrka) fordi det er på disse arealene man har konsentrert produksjon og hvor risikoen for utslipp til vann og luft er størst. I tillegg er det i utgangspunktet fulldyrka arealer som er godkjent spredeareal (med noen unntak dersom det godkjennes av kommunen). </t>
  </si>
  <si>
    <t>Fylker</t>
  </si>
  <si>
    <t>Mill kr i 2005</t>
  </si>
  <si>
    <t>Andel av potten i 2005</t>
  </si>
  <si>
    <t>Mill. kr i 2021</t>
  </si>
  <si>
    <t>Andel av potten i 2021 i prosent</t>
  </si>
  <si>
    <t>Mill. kroner med ny fordelingsnøkkel*</t>
  </si>
  <si>
    <t>Andel av potten med ny fordelingsnøkkel, mill.kroner</t>
  </si>
  <si>
    <t>Endring i fylkesramme %</t>
  </si>
  <si>
    <t>Endring i mill.kroner sammenlignet med tildeling 2021</t>
  </si>
  <si>
    <t>*Forutsatt samme ramme som i 2021</t>
  </si>
  <si>
    <t>Forurensning</t>
  </si>
  <si>
    <t>KRONER</t>
  </si>
  <si>
    <t>Øremerking</t>
  </si>
  <si>
    <t>Ramme til fordeling, 
uten øremerking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</si>
</sst>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0.0"/>
  </numFmts>
  <fonts count="19" x14ac:knownFonts="1">
    <font>
      <sz val="11"/>
      <color theme="1"/>
      <name val="Calibri"/>
      <family val="2"/>
      <scheme val="minor"/>
    </font>
    <font>
      <b/>
      <sz val="11"/>
      <color theme="1"/>
      <name val="Calibri"/>
      <family val="2"/>
      <scheme val="minor"/>
    </font>
    <font>
      <b/>
      <sz val="11"/>
      <color theme="3" tint="0.39997558519241921"/>
      <name val="Calibri"/>
      <family val="2"/>
      <scheme val="minor"/>
    </font>
    <font>
      <sz val="11"/>
      <color theme="1"/>
      <name val="Calibri"/>
      <family val="2"/>
      <scheme val="minor"/>
    </font>
    <font>
      <sz val="11"/>
      <color rgb="FF9C5700"/>
      <name val="Calibri"/>
      <family val="2"/>
      <scheme val="minor"/>
    </font>
    <font>
      <b/>
      <sz val="11"/>
      <color rgb="FFFF0000"/>
      <name val="Calibri"/>
      <family val="2"/>
      <scheme val="minor"/>
    </font>
    <font>
      <b/>
      <sz val="11"/>
      <color rgb="FF9C5700"/>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sz val="11"/>
      <name val="Calibri"/>
      <family val="2"/>
      <scheme val="minor"/>
    </font>
    <font>
      <b/>
      <sz val="10.5"/>
      <color theme="1"/>
      <name val="Times New Roman"/>
      <family val="1"/>
    </font>
    <font>
      <sz val="10.5"/>
      <color theme="1"/>
      <name val="Times New Roman"/>
      <family val="1"/>
    </font>
    <font>
      <sz val="11"/>
      <color rgb="FFFF0000"/>
      <name val="Calibri"/>
      <family val="2"/>
      <scheme val="minor"/>
    </font>
    <font>
      <b/>
      <sz val="11"/>
      <color theme="0" tint="-0.34998626667073579"/>
      <name val="Calibri"/>
      <family val="2"/>
      <scheme val="minor"/>
    </font>
    <font>
      <sz val="11"/>
      <color theme="0" tint="-0.34998626667073579"/>
      <name val="Calibri"/>
      <family val="2"/>
      <scheme val="minor"/>
    </font>
    <font>
      <sz val="10"/>
      <color theme="1"/>
      <name val="Calibri"/>
      <family val="2"/>
      <scheme val="minor"/>
    </font>
    <font>
      <u/>
      <sz val="11"/>
      <color theme="1"/>
      <name val="Calibri"/>
      <family val="2"/>
      <scheme val="minor"/>
    </font>
    <font>
      <i/>
      <sz val="11"/>
      <color rgb="FF000000"/>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C1C5C"/>
        <bgColor indexed="64"/>
      </patternFill>
    </fill>
    <fill>
      <patternFill patternType="solid">
        <fgColor rgb="FFFFEB9C"/>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s>
  <borders count="56">
    <border>
      <left/>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rgb="FFEAE6E6"/>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rgb="FFEAE6E6"/>
      </bottom>
      <diagonal/>
    </border>
    <border>
      <left style="medium">
        <color indexed="64"/>
      </left>
      <right/>
      <top/>
      <bottom style="medium">
        <color rgb="FFEAE6E6"/>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rgb="FF000000"/>
      </left>
      <right/>
      <top/>
      <bottom/>
      <diagonal/>
    </border>
    <border>
      <left style="medium">
        <color rgb="FF000000"/>
      </left>
      <right style="medium">
        <color rgb="FF000000"/>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5">
    <xf numFmtId="0" fontId="0" fillId="0" borderId="0"/>
    <xf numFmtId="164" fontId="3" fillId="0" borderId="0" applyFont="0" applyFill="0" applyBorder="0" applyAlignment="0" applyProtection="0"/>
    <xf numFmtId="0" fontId="4" fillId="7" borderId="0" applyNumberFormat="0" applyBorder="0" applyAlignment="0" applyProtection="0"/>
    <xf numFmtId="0" fontId="9" fillId="0" borderId="0" applyNumberFormat="0" applyFill="0" applyBorder="0" applyAlignment="0" applyProtection="0"/>
    <xf numFmtId="9" fontId="3" fillId="0" borderId="0" applyFont="0" applyFill="0" applyBorder="0" applyAlignment="0" applyProtection="0"/>
  </cellStyleXfs>
  <cellXfs count="316">
    <xf numFmtId="0" fontId="0" fillId="0" borderId="0" xfId="0"/>
    <xf numFmtId="0" fontId="0" fillId="0" borderId="0" xfId="0" applyAlignment="1">
      <alignment vertical="top"/>
    </xf>
    <xf numFmtId="0" fontId="0" fillId="0" borderId="0" xfId="0" applyAlignment="1">
      <alignment vertical="top" wrapText="1"/>
    </xf>
    <xf numFmtId="0" fontId="0" fillId="0" borderId="0" xfId="0" applyFill="1" applyBorder="1"/>
    <xf numFmtId="0" fontId="0" fillId="0" borderId="0" xfId="0" applyBorder="1"/>
    <xf numFmtId="0" fontId="0" fillId="0" borderId="0" xfId="0" applyFill="1"/>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2" fillId="0" borderId="0" xfId="0" applyFont="1" applyBorder="1"/>
    <xf numFmtId="0" fontId="0" fillId="0" borderId="0" xfId="0" applyAlignment="1">
      <alignment vertical="top" wrapText="1"/>
    </xf>
    <xf numFmtId="0" fontId="5" fillId="0" borderId="3" xfId="0" applyFont="1" applyBorder="1"/>
    <xf numFmtId="0" fontId="5" fillId="0" borderId="4" xfId="0" applyFont="1" applyBorder="1"/>
    <xf numFmtId="0" fontId="5" fillId="0" borderId="5" xfId="0" applyFont="1" applyBorder="1"/>
    <xf numFmtId="0" fontId="7" fillId="0" borderId="0" xfId="0" applyFont="1" applyAlignment="1">
      <alignment vertical="top" wrapText="1"/>
    </xf>
    <xf numFmtId="0" fontId="8" fillId="0" borderId="0" xfId="0" applyFont="1"/>
    <xf numFmtId="0" fontId="1" fillId="0" borderId="0" xfId="0" applyFont="1"/>
    <xf numFmtId="0" fontId="0" fillId="0" borderId="0" xfId="0" applyFill="1" applyAlignment="1">
      <alignment vertical="top"/>
    </xf>
    <xf numFmtId="165" fontId="0" fillId="0" borderId="0" xfId="0" applyNumberFormat="1"/>
    <xf numFmtId="0" fontId="9" fillId="0" borderId="0" xfId="3"/>
    <xf numFmtId="2" fontId="0" fillId="0" borderId="0" xfId="0" applyNumberFormat="1"/>
    <xf numFmtId="1" fontId="0" fillId="0" borderId="0" xfId="0" applyNumberFormat="1"/>
    <xf numFmtId="1" fontId="12" fillId="0" borderId="7" xfId="0" applyNumberFormat="1" applyFont="1" applyBorder="1" applyAlignment="1">
      <alignment horizontal="right" vertical="center" indent="1"/>
    </xf>
    <xf numFmtId="1" fontId="8" fillId="0" borderId="0" xfId="0" applyNumberFormat="1" applyFont="1"/>
    <xf numFmtId="165" fontId="0" fillId="0" borderId="1" xfId="0" applyNumberFormat="1" applyBorder="1" applyAlignment="1">
      <alignment horizontal="right"/>
    </xf>
    <xf numFmtId="165" fontId="0" fillId="0" borderId="1" xfId="1" applyNumberFormat="1" applyFont="1" applyBorder="1" applyAlignment="1">
      <alignment horizontal="right"/>
    </xf>
    <xf numFmtId="165" fontId="0" fillId="0" borderId="2" xfId="1" applyNumberFormat="1" applyFont="1" applyBorder="1" applyAlignment="1">
      <alignment horizontal="right" wrapText="1"/>
    </xf>
    <xf numFmtId="165" fontId="0" fillId="0" borderId="0" xfId="1" applyNumberFormat="1" applyFont="1" applyBorder="1" applyAlignment="1">
      <alignment horizontal="right"/>
    </xf>
    <xf numFmtId="165" fontId="0" fillId="0" borderId="2" xfId="0" applyNumberFormat="1" applyBorder="1" applyAlignment="1">
      <alignment horizontal="right"/>
    </xf>
    <xf numFmtId="165" fontId="0" fillId="0" borderId="0" xfId="0" applyNumberFormat="1" applyBorder="1" applyAlignment="1">
      <alignment horizontal="right" wrapText="1"/>
    </xf>
    <xf numFmtId="165" fontId="0" fillId="0" borderId="0" xfId="0" applyNumberFormat="1" applyBorder="1" applyAlignment="1">
      <alignment horizontal="right"/>
    </xf>
    <xf numFmtId="3" fontId="0" fillId="0" borderId="0" xfId="0" applyNumberFormat="1"/>
    <xf numFmtId="165" fontId="0" fillId="0" borderId="1" xfId="0" applyNumberFormat="1" applyBorder="1"/>
    <xf numFmtId="165" fontId="0" fillId="13" borderId="1" xfId="0" applyNumberFormat="1" applyFill="1" applyBorder="1"/>
    <xf numFmtId="3" fontId="8" fillId="0" borderId="0" xfId="0" applyNumberFormat="1" applyFont="1" applyBorder="1"/>
    <xf numFmtId="0" fontId="1" fillId="0" borderId="13" xfId="0" applyFont="1" applyBorder="1" applyAlignment="1">
      <alignment vertical="top" wrapText="1"/>
    </xf>
    <xf numFmtId="0" fontId="1" fillId="0" borderId="14" xfId="0" applyFont="1" applyBorder="1" applyAlignment="1">
      <alignment vertical="top" wrapText="1"/>
    </xf>
    <xf numFmtId="165" fontId="0" fillId="14" borderId="15" xfId="0" applyNumberFormat="1" applyFill="1" applyBorder="1" applyAlignment="1">
      <alignment horizontal="right" wrapText="1"/>
    </xf>
    <xf numFmtId="165" fontId="0" fillId="14" borderId="15" xfId="1" applyNumberFormat="1" applyFont="1" applyFill="1" applyBorder="1" applyAlignment="1">
      <alignment horizontal="right"/>
    </xf>
    <xf numFmtId="165" fontId="0" fillId="14" borderId="15" xfId="1" applyNumberFormat="1" applyFont="1" applyFill="1" applyBorder="1" applyAlignment="1">
      <alignment horizontal="right" wrapText="1"/>
    </xf>
    <xf numFmtId="165" fontId="0" fillId="14" borderId="15" xfId="0" applyNumberFormat="1" applyFill="1" applyBorder="1" applyAlignment="1">
      <alignment horizontal="right"/>
    </xf>
    <xf numFmtId="165" fontId="0" fillId="14" borderId="16" xfId="0" applyNumberFormat="1" applyFill="1" applyBorder="1" applyAlignment="1">
      <alignment horizontal="right" wrapText="1"/>
    </xf>
    <xf numFmtId="165" fontId="0" fillId="14" borderId="16" xfId="1" applyNumberFormat="1" applyFont="1" applyFill="1" applyBorder="1" applyAlignment="1">
      <alignment horizontal="right"/>
    </xf>
    <xf numFmtId="165" fontId="0" fillId="14" borderId="16" xfId="1" applyNumberFormat="1" applyFont="1" applyFill="1" applyBorder="1" applyAlignment="1">
      <alignment horizontal="right" wrapText="1"/>
    </xf>
    <xf numFmtId="165" fontId="0" fillId="14" borderId="16" xfId="0" applyNumberFormat="1" applyFill="1" applyBorder="1" applyAlignment="1">
      <alignment horizontal="right"/>
    </xf>
    <xf numFmtId="165" fontId="0" fillId="0" borderId="15" xfId="0" applyNumberFormat="1" applyBorder="1" applyAlignment="1">
      <alignment horizontal="right" wrapText="1"/>
    </xf>
    <xf numFmtId="165" fontId="0" fillId="0" borderId="15" xfId="1" applyNumberFormat="1" applyFont="1" applyBorder="1" applyAlignment="1">
      <alignment horizontal="right"/>
    </xf>
    <xf numFmtId="165" fontId="0" fillId="0" borderId="15" xfId="1" applyNumberFormat="1" applyFont="1" applyBorder="1" applyAlignment="1">
      <alignment horizontal="right" wrapText="1"/>
    </xf>
    <xf numFmtId="165" fontId="0" fillId="0" borderId="15" xfId="0" applyNumberFormat="1" applyBorder="1" applyAlignment="1">
      <alignment horizontal="right"/>
    </xf>
    <xf numFmtId="165" fontId="0" fillId="0" borderId="16" xfId="0" applyNumberFormat="1" applyBorder="1" applyAlignment="1">
      <alignment horizontal="right" wrapText="1"/>
    </xf>
    <xf numFmtId="165" fontId="0" fillId="0" borderId="16" xfId="1" applyNumberFormat="1" applyFont="1" applyBorder="1" applyAlignment="1">
      <alignment horizontal="right"/>
    </xf>
    <xf numFmtId="165" fontId="0" fillId="0" borderId="16" xfId="1" applyNumberFormat="1" applyFont="1" applyBorder="1" applyAlignment="1">
      <alignment horizontal="right" wrapText="1"/>
    </xf>
    <xf numFmtId="165" fontId="0" fillId="0" borderId="16" xfId="0" applyNumberFormat="1" applyBorder="1" applyAlignment="1">
      <alignment horizontal="right"/>
    </xf>
    <xf numFmtId="165" fontId="0" fillId="0" borderId="24" xfId="1" applyNumberFormat="1" applyFont="1" applyBorder="1" applyAlignment="1">
      <alignment horizontal="right"/>
    </xf>
    <xf numFmtId="165" fontId="0" fillId="0" borderId="24" xfId="0" applyNumberFormat="1" applyBorder="1" applyAlignment="1">
      <alignment horizontal="right"/>
    </xf>
    <xf numFmtId="165" fontId="0" fillId="0" borderId="26" xfId="1" applyNumberFormat="1" applyFont="1" applyBorder="1" applyAlignment="1">
      <alignment horizontal="right"/>
    </xf>
    <xf numFmtId="165" fontId="0" fillId="0" borderId="11" xfId="1" applyNumberFormat="1" applyFont="1" applyBorder="1" applyAlignment="1">
      <alignment horizontal="right" wrapText="1"/>
    </xf>
    <xf numFmtId="165" fontId="0" fillId="0" borderId="11" xfId="0" applyNumberFormat="1" applyBorder="1" applyAlignment="1">
      <alignment horizontal="right"/>
    </xf>
    <xf numFmtId="165" fontId="0" fillId="0" borderId="26" xfId="0" applyNumberFormat="1" applyBorder="1" applyAlignment="1">
      <alignment horizontal="right"/>
    </xf>
    <xf numFmtId="165" fontId="0" fillId="14" borderId="24" xfId="1" applyNumberFormat="1" applyFont="1" applyFill="1" applyBorder="1" applyAlignment="1">
      <alignment horizontal="right"/>
    </xf>
    <xf numFmtId="165" fontId="0" fillId="14" borderId="23" xfId="1" applyNumberFormat="1" applyFont="1" applyFill="1" applyBorder="1" applyAlignment="1">
      <alignment horizontal="right" wrapText="1"/>
    </xf>
    <xf numFmtId="165" fontId="0" fillId="14" borderId="23" xfId="0" applyNumberFormat="1" applyFill="1" applyBorder="1" applyAlignment="1">
      <alignment horizontal="right"/>
    </xf>
    <xf numFmtId="165" fontId="0" fillId="14" borderId="24" xfId="0" applyNumberFormat="1" applyFill="1" applyBorder="1" applyAlignment="1">
      <alignment horizontal="right"/>
    </xf>
    <xf numFmtId="165" fontId="0" fillId="14" borderId="26" xfId="1" applyNumberFormat="1" applyFont="1" applyFill="1" applyBorder="1" applyAlignment="1">
      <alignment horizontal="right"/>
    </xf>
    <xf numFmtId="165" fontId="0" fillId="14" borderId="11" xfId="1" applyNumberFormat="1" applyFont="1" applyFill="1" applyBorder="1" applyAlignment="1">
      <alignment horizontal="right" wrapText="1"/>
    </xf>
    <xf numFmtId="165" fontId="0" fillId="14" borderId="11" xfId="0" applyNumberFormat="1" applyFill="1" applyBorder="1" applyAlignment="1">
      <alignment horizontal="right"/>
    </xf>
    <xf numFmtId="165" fontId="0" fillId="14" borderId="26" xfId="0" applyNumberFormat="1" applyFill="1" applyBorder="1" applyAlignment="1">
      <alignment horizontal="right"/>
    </xf>
    <xf numFmtId="165" fontId="0" fillId="0" borderId="24" xfId="1" applyNumberFormat="1" applyFont="1" applyFill="1" applyBorder="1" applyAlignment="1">
      <alignment horizontal="right"/>
    </xf>
    <xf numFmtId="165" fontId="0" fillId="0" borderId="23" xfId="1" applyNumberFormat="1" applyFont="1" applyFill="1" applyBorder="1" applyAlignment="1">
      <alignment horizontal="right" wrapText="1"/>
    </xf>
    <xf numFmtId="165" fontId="0" fillId="0" borderId="23" xfId="0" applyNumberFormat="1" applyFill="1" applyBorder="1" applyAlignment="1">
      <alignment horizontal="right"/>
    </xf>
    <xf numFmtId="0" fontId="0" fillId="14" borderId="19" xfId="0" applyFill="1" applyBorder="1" applyAlignment="1">
      <alignment vertical="top" wrapText="1"/>
    </xf>
    <xf numFmtId="0" fontId="0" fillId="14" borderId="21" xfId="0" applyFill="1"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9" xfId="0" applyFill="1" applyBorder="1" applyAlignment="1">
      <alignment vertical="top" wrapText="1"/>
    </xf>
    <xf numFmtId="0" fontId="1" fillId="2" borderId="8"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4" borderId="29"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5" borderId="29" xfId="0" applyFont="1" applyFill="1" applyBorder="1" applyAlignment="1">
      <alignment horizontal="left" vertical="top" wrapText="1"/>
    </xf>
    <xf numFmtId="0" fontId="1" fillId="5" borderId="8" xfId="0" applyFont="1" applyFill="1" applyBorder="1" applyAlignment="1">
      <alignment horizontal="left" vertical="top" wrapText="1"/>
    </xf>
    <xf numFmtId="0" fontId="1" fillId="6" borderId="29"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8" borderId="29" xfId="0" applyFont="1" applyFill="1" applyBorder="1" applyAlignment="1">
      <alignment vertical="top"/>
    </xf>
    <xf numFmtId="0" fontId="1" fillId="8" borderId="8" xfId="0" applyFont="1" applyFill="1" applyBorder="1" applyAlignment="1">
      <alignment vertical="top"/>
    </xf>
    <xf numFmtId="0" fontId="1" fillId="10" borderId="29" xfId="0" applyFont="1" applyFill="1" applyBorder="1" applyAlignment="1">
      <alignment vertical="top"/>
    </xf>
    <xf numFmtId="0" fontId="1" fillId="10" borderId="8" xfId="0" applyFont="1" applyFill="1" applyBorder="1" applyAlignment="1">
      <alignment vertical="top"/>
    </xf>
    <xf numFmtId="0" fontId="1" fillId="11" borderId="29" xfId="0" applyFont="1" applyFill="1" applyBorder="1" applyAlignment="1">
      <alignment vertical="top"/>
    </xf>
    <xf numFmtId="0" fontId="1" fillId="11" borderId="8" xfId="0" applyFont="1" applyFill="1" applyBorder="1" applyAlignment="1">
      <alignment vertical="top"/>
    </xf>
    <xf numFmtId="0" fontId="1" fillId="9" borderId="29" xfId="0" applyFont="1" applyFill="1" applyBorder="1" applyAlignment="1">
      <alignment vertical="top"/>
    </xf>
    <xf numFmtId="0" fontId="1" fillId="9" borderId="8" xfId="0" applyFont="1" applyFill="1" applyBorder="1" applyAlignment="1">
      <alignment vertical="top"/>
    </xf>
    <xf numFmtId="0" fontId="1" fillId="4" borderId="29" xfId="0" applyFont="1" applyFill="1" applyBorder="1" applyAlignment="1">
      <alignment vertical="top"/>
    </xf>
    <xf numFmtId="0" fontId="1" fillId="4" borderId="4" xfId="0" applyFont="1" applyFill="1" applyBorder="1" applyAlignment="1">
      <alignment vertical="top"/>
    </xf>
    <xf numFmtId="0" fontId="1" fillId="0" borderId="3" xfId="0" applyFont="1" applyBorder="1" applyAlignment="1">
      <alignment vertical="top" wrapText="1"/>
    </xf>
    <xf numFmtId="0" fontId="1" fillId="2" borderId="4"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6" borderId="4" xfId="0" applyFont="1" applyFill="1" applyBorder="1" applyAlignment="1">
      <alignment horizontal="left" vertical="top" wrapText="1"/>
    </xf>
    <xf numFmtId="0" fontId="1" fillId="8" borderId="4" xfId="0" applyFont="1" applyFill="1" applyBorder="1" applyAlignment="1">
      <alignment vertical="top"/>
    </xf>
    <xf numFmtId="0" fontId="1" fillId="10" borderId="4" xfId="0" applyFont="1" applyFill="1" applyBorder="1" applyAlignment="1">
      <alignment vertical="top"/>
    </xf>
    <xf numFmtId="0" fontId="1" fillId="11" borderId="4" xfId="0" applyFont="1" applyFill="1" applyBorder="1" applyAlignment="1">
      <alignment vertical="top"/>
    </xf>
    <xf numFmtId="0" fontId="1" fillId="9" borderId="4" xfId="0" applyFont="1" applyFill="1" applyBorder="1" applyAlignment="1">
      <alignment vertical="top"/>
    </xf>
    <xf numFmtId="0" fontId="1" fillId="0" borderId="12" xfId="0" applyFont="1" applyBorder="1" applyAlignment="1">
      <alignment vertical="top" wrapText="1"/>
    </xf>
    <xf numFmtId="0" fontId="0" fillId="0" borderId="12" xfId="0" applyBorder="1" applyAlignment="1">
      <alignment vertical="top" wrapText="1"/>
    </xf>
    <xf numFmtId="165" fontId="0" fillId="0" borderId="15" xfId="0" applyNumberFormat="1" applyFill="1" applyBorder="1" applyAlignment="1">
      <alignment horizontal="right" wrapText="1"/>
    </xf>
    <xf numFmtId="165" fontId="0" fillId="0" borderId="4" xfId="0" applyNumberFormat="1" applyBorder="1" applyAlignment="1">
      <alignment horizontal="right" wrapText="1"/>
    </xf>
    <xf numFmtId="0" fontId="13" fillId="0" borderId="0" xfId="0" applyFont="1" applyAlignment="1">
      <alignment vertical="top" wrapText="1"/>
    </xf>
    <xf numFmtId="0" fontId="1" fillId="0" borderId="31" xfId="0" applyFont="1" applyFill="1" applyBorder="1"/>
    <xf numFmtId="0" fontId="1" fillId="0" borderId="20" xfId="0" applyFont="1" applyFill="1" applyBorder="1"/>
    <xf numFmtId="0" fontId="1" fillId="0" borderId="32" xfId="0" applyFont="1" applyFill="1" applyBorder="1" applyAlignment="1"/>
    <xf numFmtId="0" fontId="1" fillId="0" borderId="32" xfId="0" applyFont="1" applyFill="1" applyBorder="1" applyAlignment="1">
      <alignment wrapText="1"/>
    </xf>
    <xf numFmtId="0" fontId="1" fillId="0" borderId="21" xfId="0" applyFont="1" applyBorder="1" applyAlignment="1">
      <alignment horizontal="left"/>
    </xf>
    <xf numFmtId="0" fontId="0" fillId="0" borderId="20" xfId="0" applyFill="1" applyBorder="1"/>
    <xf numFmtId="0" fontId="0" fillId="0" borderId="35" xfId="0" applyBorder="1"/>
    <xf numFmtId="0" fontId="0" fillId="0" borderId="18" xfId="0" applyBorder="1"/>
    <xf numFmtId="165" fontId="0" fillId="0" borderId="18" xfId="0" applyNumberFormat="1" applyBorder="1"/>
    <xf numFmtId="1" fontId="0" fillId="0" borderId="36" xfId="0" applyNumberFormat="1" applyFill="1" applyBorder="1"/>
    <xf numFmtId="165" fontId="0" fillId="0" borderId="38" xfId="0" applyNumberFormat="1" applyBorder="1"/>
    <xf numFmtId="0" fontId="11" fillId="0" borderId="8" xfId="0" applyFont="1" applyFill="1" applyBorder="1" applyAlignment="1">
      <alignment horizontal="right" vertical="center" wrapText="1" indent="1"/>
    </xf>
    <xf numFmtId="0" fontId="11" fillId="0" borderId="30" xfId="0" applyFont="1" applyBorder="1" applyAlignment="1">
      <alignment horizontal="right" vertical="center" wrapText="1" indent="1"/>
    </xf>
    <xf numFmtId="0" fontId="11" fillId="12" borderId="9" xfId="0" applyFont="1" applyFill="1" applyBorder="1" applyAlignment="1">
      <alignment horizontal="right" vertical="center" wrapText="1" indent="1"/>
    </xf>
    <xf numFmtId="0" fontId="1" fillId="13" borderId="26" xfId="0" applyFont="1" applyFill="1" applyBorder="1"/>
    <xf numFmtId="165" fontId="1" fillId="13" borderId="26" xfId="0" applyNumberFormat="1" applyFont="1" applyFill="1" applyBorder="1"/>
    <xf numFmtId="165" fontId="0" fillId="13" borderId="24" xfId="0" applyNumberFormat="1" applyFill="1" applyBorder="1"/>
    <xf numFmtId="165" fontId="0" fillId="0" borderId="26" xfId="0" applyNumberFormat="1" applyBorder="1"/>
    <xf numFmtId="0" fontId="11" fillId="12" borderId="28" xfId="0" applyFont="1" applyFill="1" applyBorder="1" applyAlignment="1">
      <alignment horizontal="right" vertical="center" wrapText="1" indent="1"/>
    </xf>
    <xf numFmtId="165" fontId="0" fillId="13" borderId="22" xfId="0" applyNumberFormat="1" applyFill="1" applyBorder="1"/>
    <xf numFmtId="165" fontId="0" fillId="13" borderId="35" xfId="0" applyNumberFormat="1" applyFill="1" applyBorder="1"/>
    <xf numFmtId="165" fontId="0" fillId="0" borderId="27" xfId="0" applyNumberFormat="1" applyBorder="1"/>
    <xf numFmtId="165" fontId="0" fillId="13" borderId="27" xfId="0" applyNumberFormat="1" applyFill="1" applyBorder="1"/>
    <xf numFmtId="165" fontId="0" fillId="13" borderId="18" xfId="0" applyNumberFormat="1" applyFill="1" applyBorder="1"/>
    <xf numFmtId="165" fontId="0" fillId="0" borderId="25" xfId="0" applyNumberFormat="1" applyBorder="1"/>
    <xf numFmtId="0" fontId="11" fillId="0" borderId="3" xfId="0" applyFont="1" applyBorder="1" applyAlignment="1">
      <alignment vertical="center" wrapText="1"/>
    </xf>
    <xf numFmtId="0" fontId="12" fillId="13" borderId="39" xfId="0" applyFont="1" applyFill="1" applyBorder="1" applyAlignment="1">
      <alignment vertical="center" wrapText="1"/>
    </xf>
    <xf numFmtId="0" fontId="12" fillId="0" borderId="40" xfId="0" applyFont="1" applyBorder="1" applyAlignment="1">
      <alignment vertical="center" wrapText="1"/>
    </xf>
    <xf numFmtId="0" fontId="12" fillId="13" borderId="40" xfId="0" applyFont="1" applyFill="1" applyBorder="1" applyAlignment="1">
      <alignment vertical="center" wrapText="1"/>
    </xf>
    <xf numFmtId="0" fontId="12" fillId="0" borderId="10" xfId="0" applyFont="1" applyBorder="1" applyAlignment="1">
      <alignment vertical="center" wrapText="1"/>
    </xf>
    <xf numFmtId="0" fontId="11" fillId="0" borderId="28" xfId="0" applyFont="1" applyFill="1" applyBorder="1" applyAlignment="1">
      <alignment horizontal="right" vertical="center" wrapText="1" indent="1"/>
    </xf>
    <xf numFmtId="0" fontId="11" fillId="0" borderId="5" xfId="0" applyFont="1" applyBorder="1" applyAlignment="1">
      <alignment horizontal="right" vertical="center" wrapText="1" indent="1"/>
    </xf>
    <xf numFmtId="0" fontId="0" fillId="13" borderId="22" xfId="0" applyFill="1" applyBorder="1"/>
    <xf numFmtId="0" fontId="0" fillId="0" borderId="27" xfId="0" applyBorder="1"/>
    <xf numFmtId="0" fontId="0" fillId="13" borderId="27" xfId="0" applyFill="1" applyBorder="1"/>
    <xf numFmtId="0" fontId="0" fillId="0" borderId="25" xfId="0" applyBorder="1"/>
    <xf numFmtId="165" fontId="1" fillId="14" borderId="17" xfId="0" applyNumberFormat="1" applyFont="1" applyFill="1" applyBorder="1"/>
    <xf numFmtId="0" fontId="1" fillId="13" borderId="16" xfId="0" applyFont="1" applyFill="1" applyBorder="1"/>
    <xf numFmtId="0" fontId="11" fillId="13" borderId="12" xfId="0" applyFont="1" applyFill="1" applyBorder="1" applyAlignment="1">
      <alignment vertical="center" wrapText="1"/>
    </xf>
    <xf numFmtId="0" fontId="1" fillId="0" borderId="31" xfId="0" applyFont="1" applyFill="1" applyBorder="1" applyAlignment="1">
      <alignment wrapText="1"/>
    </xf>
    <xf numFmtId="0" fontId="1" fillId="2" borderId="41"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8" borderId="6" xfId="0" applyFont="1" applyFill="1" applyBorder="1" applyAlignment="1">
      <alignment vertical="top"/>
    </xf>
    <xf numFmtId="0" fontId="1" fillId="10" borderId="6" xfId="0" applyFont="1" applyFill="1" applyBorder="1" applyAlignment="1">
      <alignment vertical="top"/>
    </xf>
    <xf numFmtId="0" fontId="1" fillId="11" borderId="6" xfId="0" applyFont="1" applyFill="1" applyBorder="1" applyAlignment="1">
      <alignment vertical="top"/>
    </xf>
    <xf numFmtId="0" fontId="1" fillId="9" borderId="6" xfId="0" applyFont="1" applyFill="1" applyBorder="1" applyAlignment="1">
      <alignment vertical="top"/>
    </xf>
    <xf numFmtId="0" fontId="1" fillId="4" borderId="6" xfId="0" applyFont="1" applyFill="1" applyBorder="1" applyAlignment="1">
      <alignment vertical="top"/>
    </xf>
    <xf numFmtId="0" fontId="1" fillId="4" borderId="42" xfId="0" applyFont="1" applyFill="1" applyBorder="1" applyAlignment="1">
      <alignment vertical="top"/>
    </xf>
    <xf numFmtId="2" fontId="0" fillId="0" borderId="31" xfId="0" applyNumberFormat="1" applyFill="1" applyBorder="1"/>
    <xf numFmtId="165" fontId="0" fillId="0" borderId="33" xfId="0" applyNumberFormat="1" applyFill="1" applyBorder="1"/>
    <xf numFmtId="165" fontId="0" fillId="0" borderId="34" xfId="0" applyNumberFormat="1" applyFill="1" applyBorder="1"/>
    <xf numFmtId="165" fontId="10" fillId="0" borderId="34" xfId="0" applyNumberFormat="1" applyFont="1" applyFill="1" applyBorder="1"/>
    <xf numFmtId="165" fontId="0" fillId="0" borderId="34" xfId="0" applyNumberFormat="1" applyBorder="1"/>
    <xf numFmtId="165" fontId="0" fillId="0" borderId="37" xfId="0" applyNumberFormat="1" applyBorder="1"/>
    <xf numFmtId="2" fontId="0" fillId="0" borderId="43" xfId="0" applyNumberFormat="1" applyFill="1" applyBorder="1"/>
    <xf numFmtId="165" fontId="0" fillId="0" borderId="41" xfId="0" applyNumberFormat="1" applyFill="1" applyBorder="1"/>
    <xf numFmtId="165" fontId="0" fillId="0" borderId="6" xfId="0" applyNumberFormat="1" applyFill="1" applyBorder="1"/>
    <xf numFmtId="165" fontId="0" fillId="0" borderId="6" xfId="0" applyNumberFormat="1" applyBorder="1"/>
    <xf numFmtId="165" fontId="0" fillId="0" borderId="42" xfId="0" applyNumberFormat="1" applyBorder="1"/>
    <xf numFmtId="1" fontId="0" fillId="0" borderId="12" xfId="0" applyNumberFormat="1" applyFill="1" applyBorder="1"/>
    <xf numFmtId="165" fontId="0" fillId="0" borderId="3" xfId="0" applyNumberFormat="1" applyFill="1" applyBorder="1"/>
    <xf numFmtId="165" fontId="1" fillId="2" borderId="4" xfId="0" applyNumberFormat="1" applyFont="1" applyFill="1" applyBorder="1" applyAlignment="1">
      <alignment horizontal="right" wrapText="1"/>
    </xf>
    <xf numFmtId="165" fontId="0" fillId="0" borderId="29" xfId="0" applyNumberFormat="1" applyFill="1" applyBorder="1"/>
    <xf numFmtId="165" fontId="1" fillId="3" borderId="4" xfId="0" applyNumberFormat="1" applyFont="1" applyFill="1" applyBorder="1" applyAlignment="1">
      <alignment horizontal="right" wrapText="1"/>
    </xf>
    <xf numFmtId="165" fontId="0" fillId="0" borderId="4" xfId="0" applyNumberFormat="1" applyFill="1" applyBorder="1"/>
    <xf numFmtId="165" fontId="1" fillId="4" borderId="4" xfId="0" applyNumberFormat="1" applyFont="1" applyFill="1" applyBorder="1" applyAlignment="1"/>
    <xf numFmtId="165" fontId="1" fillId="5" borderId="4" xfId="0" applyNumberFormat="1" applyFont="1" applyFill="1" applyBorder="1" applyAlignment="1">
      <alignment horizontal="right" wrapText="1"/>
    </xf>
    <xf numFmtId="165" fontId="1" fillId="6" borderId="4" xfId="0" applyNumberFormat="1" applyFont="1" applyFill="1" applyBorder="1" applyAlignment="1">
      <alignment horizontal="right" wrapText="1"/>
    </xf>
    <xf numFmtId="165" fontId="1" fillId="8" borderId="4" xfId="0" applyNumberFormat="1" applyFont="1" applyFill="1" applyBorder="1" applyAlignment="1">
      <alignment horizontal="right"/>
    </xf>
    <xf numFmtId="165" fontId="1" fillId="10" borderId="4" xfId="0" applyNumberFormat="1" applyFont="1" applyFill="1" applyBorder="1" applyAlignment="1"/>
    <xf numFmtId="165" fontId="1" fillId="11" borderId="4" xfId="0" applyNumberFormat="1" applyFont="1" applyFill="1" applyBorder="1" applyAlignment="1"/>
    <xf numFmtId="165" fontId="1" fillId="9" borderId="4" xfId="0" applyNumberFormat="1" applyFont="1" applyFill="1" applyBorder="1" applyAlignment="1"/>
    <xf numFmtId="165" fontId="1" fillId="4" borderId="5" xfId="0" applyNumberFormat="1" applyFont="1" applyFill="1" applyBorder="1" applyAlignment="1"/>
    <xf numFmtId="0" fontId="14" fillId="0" borderId="45" xfId="0" applyFont="1" applyBorder="1" applyAlignment="1">
      <alignment vertical="top"/>
    </xf>
    <xf numFmtId="0" fontId="14" fillId="0" borderId="18" xfId="0" applyFont="1" applyBorder="1" applyAlignment="1">
      <alignment vertical="top"/>
    </xf>
    <xf numFmtId="1" fontId="15" fillId="14" borderId="45" xfId="0" applyNumberFormat="1" applyFont="1" applyFill="1" applyBorder="1" applyAlignment="1">
      <alignment horizontal="right"/>
    </xf>
    <xf numFmtId="165" fontId="15" fillId="0" borderId="18" xfId="0" applyNumberFormat="1" applyFont="1" applyBorder="1" applyAlignment="1">
      <alignment vertical="top"/>
    </xf>
    <xf numFmtId="1" fontId="15" fillId="0" borderId="45" xfId="0" applyNumberFormat="1" applyFont="1" applyFill="1" applyBorder="1" applyAlignment="1">
      <alignment horizontal="right"/>
    </xf>
    <xf numFmtId="1" fontId="15" fillId="0" borderId="45" xfId="0" applyNumberFormat="1" applyFont="1" applyBorder="1" applyAlignment="1">
      <alignment horizontal="right"/>
    </xf>
    <xf numFmtId="1" fontId="15" fillId="0" borderId="10" xfId="0" applyNumberFormat="1" applyFont="1" applyBorder="1" applyAlignment="1">
      <alignment horizontal="right"/>
    </xf>
    <xf numFmtId="165" fontId="15" fillId="0" borderId="38" xfId="0" applyNumberFormat="1" applyFont="1" applyBorder="1" applyAlignment="1">
      <alignment vertical="top"/>
    </xf>
    <xf numFmtId="0" fontId="14" fillId="0" borderId="45" xfId="0" applyFont="1" applyFill="1" applyBorder="1" applyAlignment="1">
      <alignment vertical="top"/>
    </xf>
    <xf numFmtId="0" fontId="14" fillId="0" borderId="18" xfId="0" applyFont="1" applyFill="1" applyBorder="1" applyAlignment="1">
      <alignment vertical="top"/>
    </xf>
    <xf numFmtId="166" fontId="15" fillId="0" borderId="45" xfId="0" applyNumberFormat="1" applyFont="1" applyFill="1" applyBorder="1" applyAlignment="1">
      <alignment horizontal="right"/>
    </xf>
    <xf numFmtId="165" fontId="15" fillId="0" borderId="18" xfId="0" applyNumberFormat="1" applyFont="1" applyFill="1" applyBorder="1" applyAlignment="1">
      <alignment vertical="top"/>
    </xf>
    <xf numFmtId="166" fontId="15" fillId="0" borderId="10" xfId="0" applyNumberFormat="1" applyFont="1" applyFill="1" applyBorder="1" applyAlignment="1">
      <alignment horizontal="right"/>
    </xf>
    <xf numFmtId="165" fontId="15" fillId="0" borderId="38" xfId="0" applyNumberFormat="1" applyFont="1" applyFill="1" applyBorder="1" applyAlignment="1">
      <alignment vertical="top"/>
    </xf>
    <xf numFmtId="167" fontId="8" fillId="0" borderId="0" xfId="0" applyNumberFormat="1" applyFont="1"/>
    <xf numFmtId="165" fontId="8" fillId="0" borderId="0" xfId="0" applyNumberFormat="1" applyFont="1"/>
    <xf numFmtId="0" fontId="6" fillId="7" borderId="46" xfId="2" applyFont="1" applyBorder="1" applyAlignment="1"/>
    <xf numFmtId="0" fontId="6" fillId="7" borderId="0" xfId="2" applyFont="1" applyBorder="1"/>
    <xf numFmtId="165" fontId="6" fillId="7" borderId="0" xfId="2" applyNumberFormat="1" applyFont="1" applyBorder="1"/>
    <xf numFmtId="165" fontId="0" fillId="0" borderId="47" xfId="0" applyNumberFormat="1" applyFill="1" applyBorder="1"/>
    <xf numFmtId="0" fontId="0" fillId="0" borderId="3" xfId="0" applyBorder="1"/>
    <xf numFmtId="0" fontId="0" fillId="0" borderId="4" xfId="0" applyBorder="1"/>
    <xf numFmtId="0" fontId="0" fillId="0" borderId="5" xfId="0" applyFill="1" applyBorder="1"/>
    <xf numFmtId="0" fontId="0" fillId="15" borderId="3" xfId="0" applyFill="1" applyBorder="1"/>
    <xf numFmtId="0" fontId="0" fillId="15" borderId="4" xfId="0" applyFill="1" applyBorder="1"/>
    <xf numFmtId="165" fontId="0" fillId="15" borderId="4" xfId="0" applyNumberFormat="1" applyFill="1" applyBorder="1"/>
    <xf numFmtId="165" fontId="0" fillId="15" borderId="5" xfId="0" applyNumberFormat="1" applyFill="1" applyBorder="1"/>
    <xf numFmtId="0" fontId="16" fillId="0" borderId="44" xfId="0" applyFont="1" applyBorder="1"/>
    <xf numFmtId="0" fontId="0" fillId="0" borderId="38" xfId="0" applyBorder="1"/>
    <xf numFmtId="0" fontId="0" fillId="0" borderId="15" xfId="0" applyBorder="1"/>
    <xf numFmtId="0" fontId="0" fillId="0" borderId="16" xfId="0" applyBorder="1"/>
    <xf numFmtId="165" fontId="15" fillId="0" borderId="18" xfId="0" applyNumberFormat="1" applyFont="1" applyFill="1" applyBorder="1" applyAlignment="1">
      <alignment horizontal="right"/>
    </xf>
    <xf numFmtId="0" fontId="16" fillId="0" borderId="10" xfId="0" applyFont="1" applyBorder="1" applyAlignment="1">
      <alignment vertical="center"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0" xfId="0" applyFont="1" applyFill="1"/>
    <xf numFmtId="165" fontId="1" fillId="0" borderId="8" xfId="1" applyNumberFormat="1" applyFont="1" applyBorder="1" applyAlignment="1">
      <alignment horizontal="right"/>
    </xf>
    <xf numFmtId="165" fontId="0" fillId="0" borderId="29" xfId="1" applyNumberFormat="1" applyFont="1" applyBorder="1" applyAlignment="1">
      <alignment horizontal="right" wrapText="1"/>
    </xf>
    <xf numFmtId="165" fontId="1" fillId="0" borderId="4" xfId="1" applyNumberFormat="1" applyFont="1" applyBorder="1" applyAlignment="1">
      <alignment horizontal="right"/>
    </xf>
    <xf numFmtId="165" fontId="1" fillId="0" borderId="29" xfId="1" applyNumberFormat="1" applyFont="1" applyBorder="1" applyAlignment="1">
      <alignment horizontal="right"/>
    </xf>
    <xf numFmtId="166" fontId="0" fillId="0" borderId="0" xfId="1" applyNumberFormat="1" applyFont="1"/>
    <xf numFmtId="165" fontId="0" fillId="0" borderId="0" xfId="4" applyNumberFormat="1" applyFont="1"/>
    <xf numFmtId="166" fontId="0" fillId="0" borderId="45" xfId="1" applyNumberFormat="1" applyFont="1" applyBorder="1"/>
    <xf numFmtId="2" fontId="1" fillId="0" borderId="0" xfId="4" applyNumberFormat="1" applyFont="1"/>
    <xf numFmtId="0" fontId="1" fillId="16" borderId="48" xfId="0" applyFont="1" applyFill="1" applyBorder="1"/>
    <xf numFmtId="166" fontId="1" fillId="16" borderId="48" xfId="1" applyNumberFormat="1" applyFont="1" applyFill="1" applyBorder="1"/>
    <xf numFmtId="166" fontId="8" fillId="0" borderId="0" xfId="1" applyNumberFormat="1" applyFont="1"/>
    <xf numFmtId="165" fontId="0" fillId="0" borderId="4" xfId="1" applyNumberFormat="1" applyFont="1" applyBorder="1" applyAlignment="1">
      <alignment horizontal="right" wrapText="1"/>
    </xf>
    <xf numFmtId="1" fontId="1" fillId="16" borderId="48" xfId="4" applyNumberFormat="1" applyFont="1" applyFill="1" applyBorder="1"/>
    <xf numFmtId="0" fontId="1" fillId="0" borderId="0" xfId="0" applyFont="1" applyAlignment="1">
      <alignment wrapText="1"/>
    </xf>
    <xf numFmtId="2" fontId="1" fillId="16" borderId="48" xfId="0" applyNumberFormat="1" applyFont="1" applyFill="1" applyBorder="1"/>
    <xf numFmtId="0" fontId="1" fillId="0" borderId="49" xfId="0" applyFont="1" applyBorder="1"/>
    <xf numFmtId="0" fontId="0" fillId="0" borderId="49" xfId="0" applyBorder="1"/>
    <xf numFmtId="0" fontId="9" fillId="0" borderId="49" xfId="3" applyBorder="1"/>
    <xf numFmtId="0" fontId="0" fillId="0" borderId="49" xfId="0" applyBorder="1" applyAlignment="1">
      <alignment vertical="top"/>
    </xf>
    <xf numFmtId="0" fontId="9" fillId="0" borderId="49" xfId="3" applyBorder="1" applyAlignment="1">
      <alignment vertical="top"/>
    </xf>
    <xf numFmtId="0" fontId="8" fillId="0" borderId="49" xfId="0" applyFont="1" applyBorder="1" applyAlignment="1">
      <alignment vertical="center" wrapText="1" readingOrder="1"/>
    </xf>
    <xf numFmtId="0" fontId="8" fillId="0" borderId="49" xfId="0" applyFont="1" applyBorder="1" applyAlignment="1">
      <alignment vertical="center" readingOrder="1"/>
    </xf>
    <xf numFmtId="0" fontId="9" fillId="0" borderId="49" xfId="3" applyBorder="1" applyAlignment="1">
      <alignment vertical="top" wrapText="1"/>
    </xf>
    <xf numFmtId="0" fontId="6" fillId="7" borderId="53" xfId="2" applyFont="1" applyBorder="1" applyAlignment="1"/>
    <xf numFmtId="0" fontId="6" fillId="7" borderId="4" xfId="2" applyFont="1" applyBorder="1"/>
    <xf numFmtId="165" fontId="6" fillId="7" borderId="4" xfId="2" applyNumberFormat="1" applyFont="1" applyBorder="1"/>
    <xf numFmtId="165" fontId="0" fillId="0" borderId="52" xfId="0" applyNumberFormat="1" applyFill="1" applyBorder="1"/>
    <xf numFmtId="165" fontId="0" fillId="0" borderId="45" xfId="0" applyNumberFormat="1" applyBorder="1"/>
    <xf numFmtId="165" fontId="0" fillId="0" borderId="10" xfId="0" applyNumberFormat="1" applyBorder="1"/>
    <xf numFmtId="0" fontId="11" fillId="12" borderId="3" xfId="0" applyFont="1" applyFill="1" applyBorder="1" applyAlignment="1">
      <alignment horizontal="right" vertical="center" wrapText="1" indent="1"/>
    </xf>
    <xf numFmtId="165" fontId="0" fillId="13" borderId="44" xfId="0" applyNumberFormat="1" applyFill="1" applyBorder="1"/>
    <xf numFmtId="165" fontId="0" fillId="13" borderId="45" xfId="0" applyNumberFormat="1" applyFill="1" applyBorder="1"/>
    <xf numFmtId="165" fontId="1" fillId="13" borderId="16" xfId="0" applyNumberFormat="1" applyFont="1" applyFill="1" applyBorder="1"/>
    <xf numFmtId="165" fontId="0" fillId="13" borderId="54" xfId="0" applyNumberFormat="1" applyFill="1" applyBorder="1"/>
    <xf numFmtId="165" fontId="0" fillId="17" borderId="55" xfId="0" applyNumberFormat="1" applyFill="1" applyBorder="1"/>
    <xf numFmtId="165" fontId="0" fillId="13" borderId="55" xfId="0" applyNumberFormat="1" applyFill="1" applyBorder="1"/>
    <xf numFmtId="165" fontId="0" fillId="17" borderId="17" xfId="0" applyNumberFormat="1" applyFill="1" applyBorder="1"/>
    <xf numFmtId="165" fontId="1" fillId="13" borderId="38" xfId="0" applyNumberFormat="1" applyFont="1" applyFill="1" applyBorder="1"/>
    <xf numFmtId="0" fontId="1" fillId="2" borderId="33" xfId="0" applyFont="1" applyFill="1" applyBorder="1" applyAlignment="1">
      <alignment horizontal="center" vertical="top"/>
    </xf>
    <xf numFmtId="0" fontId="1" fillId="2" borderId="34" xfId="0" applyFont="1" applyFill="1" applyBorder="1" applyAlignment="1">
      <alignment horizontal="center" vertical="top"/>
    </xf>
    <xf numFmtId="0" fontId="1" fillId="3" borderId="34" xfId="0" applyFont="1" applyFill="1" applyBorder="1" applyAlignment="1">
      <alignment horizontal="center" vertical="top"/>
    </xf>
    <xf numFmtId="0" fontId="1" fillId="5" borderId="34" xfId="0" applyFont="1" applyFill="1" applyBorder="1" applyAlignment="1">
      <alignment horizontal="center" vertical="top"/>
    </xf>
    <xf numFmtId="0" fontId="1" fillId="6" borderId="34" xfId="0" applyFont="1" applyFill="1" applyBorder="1" applyAlignment="1">
      <alignment horizontal="center" vertical="top"/>
    </xf>
    <xf numFmtId="0" fontId="1" fillId="4" borderId="34" xfId="0" applyFont="1" applyFill="1" applyBorder="1" applyAlignment="1">
      <alignment horizontal="center" vertical="top" wrapText="1"/>
    </xf>
    <xf numFmtId="0" fontId="1" fillId="8" borderId="34" xfId="0" applyFont="1" applyFill="1" applyBorder="1" applyAlignment="1">
      <alignment horizontal="center" vertical="top"/>
    </xf>
    <xf numFmtId="0" fontId="1" fillId="9" borderId="34" xfId="0" applyFont="1" applyFill="1" applyBorder="1" applyAlignment="1">
      <alignment horizontal="center" vertical="top" wrapText="1"/>
    </xf>
    <xf numFmtId="0" fontId="1" fillId="11" borderId="34" xfId="0" applyFont="1" applyFill="1" applyBorder="1" applyAlignment="1">
      <alignment horizontal="center" vertical="top"/>
    </xf>
    <xf numFmtId="0" fontId="1" fillId="4" borderId="34" xfId="0" applyFont="1" applyFill="1" applyBorder="1" applyAlignment="1">
      <alignment horizontal="center" vertical="top"/>
    </xf>
    <xf numFmtId="0" fontId="1" fillId="4" borderId="37" xfId="0" applyFont="1" applyFill="1" applyBorder="1" applyAlignment="1">
      <alignment horizontal="center" vertical="top"/>
    </xf>
    <xf numFmtId="0" fontId="1" fillId="10" borderId="34" xfId="0" applyFont="1" applyFill="1" applyBorder="1" applyAlignment="1">
      <alignment horizontal="center" vertical="top" wrapText="1"/>
    </xf>
    <xf numFmtId="0" fontId="14" fillId="0" borderId="44" xfId="0" applyFont="1" applyBorder="1" applyAlignment="1">
      <alignment horizontal="center" vertical="top" wrapText="1"/>
    </xf>
    <xf numFmtId="0" fontId="14" fillId="0" borderId="35" xfId="0" applyFont="1" applyBorder="1" applyAlignment="1">
      <alignment horizontal="center" vertical="top" wrapText="1"/>
    </xf>
    <xf numFmtId="0" fontId="1" fillId="14" borderId="19" xfId="0" applyFont="1" applyFill="1" applyBorder="1" applyAlignment="1">
      <alignment horizontal="center" vertical="center" textRotation="45"/>
    </xf>
    <xf numFmtId="0" fontId="1" fillId="14" borderId="21" xfId="0" applyFont="1" applyFill="1" applyBorder="1" applyAlignment="1">
      <alignment horizontal="center" vertical="center" textRotation="45"/>
    </xf>
    <xf numFmtId="0" fontId="1" fillId="0" borderId="19" xfId="0" applyFont="1" applyFill="1" applyBorder="1" applyAlignment="1">
      <alignment horizontal="center" vertical="center" textRotation="45"/>
    </xf>
    <xf numFmtId="0" fontId="1" fillId="0" borderId="20" xfId="0" applyFont="1" applyFill="1" applyBorder="1" applyAlignment="1">
      <alignment horizontal="center" vertical="center" textRotation="45"/>
    </xf>
    <xf numFmtId="0" fontId="1" fillId="0" borderId="21" xfId="0" applyFont="1" applyFill="1" applyBorder="1" applyAlignment="1">
      <alignment horizontal="center" vertical="center" textRotation="45"/>
    </xf>
    <xf numFmtId="0" fontId="1" fillId="3" borderId="29"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4" borderId="29"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10" borderId="29" xfId="0" applyFont="1" applyFill="1" applyBorder="1" applyAlignment="1">
      <alignment horizontal="center" vertical="top" wrapText="1"/>
    </xf>
    <xf numFmtId="0" fontId="1" fillId="10" borderId="8"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6" borderId="29"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8" borderId="29" xfId="0" applyFont="1" applyFill="1" applyBorder="1" applyAlignment="1">
      <alignment horizontal="center" vertical="top" wrapText="1"/>
    </xf>
    <xf numFmtId="0" fontId="1" fillId="8" borderId="8" xfId="0" applyFont="1" applyFill="1" applyBorder="1" applyAlignment="1">
      <alignment horizontal="center" vertical="top" wrapText="1"/>
    </xf>
    <xf numFmtId="0" fontId="1" fillId="9" borderId="29" xfId="0" applyFont="1" applyFill="1" applyBorder="1" applyAlignment="1">
      <alignment horizontal="center" vertical="top" wrapText="1"/>
    </xf>
    <xf numFmtId="0" fontId="1" fillId="9" borderId="8" xfId="0" applyFont="1" applyFill="1" applyBorder="1" applyAlignment="1">
      <alignment horizontal="center" vertical="top" wrapText="1"/>
    </xf>
    <xf numFmtId="0" fontId="1" fillId="11" borderId="29" xfId="0" applyFont="1" applyFill="1" applyBorder="1" applyAlignment="1">
      <alignment horizontal="center" vertical="top" wrapText="1"/>
    </xf>
    <xf numFmtId="0" fontId="1" fillId="11" borderId="8" xfId="0" applyFont="1" applyFill="1" applyBorder="1" applyAlignment="1">
      <alignment horizontal="center" vertical="top" wrapText="1"/>
    </xf>
    <xf numFmtId="0" fontId="1" fillId="5" borderId="29" xfId="0" applyFont="1" applyFill="1" applyBorder="1" applyAlignment="1">
      <alignment horizontal="center" vertical="top" wrapText="1"/>
    </xf>
    <xf numFmtId="0" fontId="1" fillId="5" borderId="8" xfId="0" applyFont="1" applyFill="1" applyBorder="1" applyAlignment="1">
      <alignment horizontal="center" vertical="top" wrapText="1"/>
    </xf>
    <xf numFmtId="0" fontId="14" fillId="0" borderId="44" xfId="0" applyFont="1" applyFill="1" applyBorder="1" applyAlignment="1">
      <alignment horizontal="center" vertical="top"/>
    </xf>
    <xf numFmtId="0" fontId="14" fillId="0" borderId="35" xfId="0" applyFont="1" applyFill="1" applyBorder="1" applyAlignment="1">
      <alignment horizontal="center" vertical="top"/>
    </xf>
    <xf numFmtId="0" fontId="1" fillId="0" borderId="19" xfId="0" applyFont="1" applyBorder="1" applyAlignment="1">
      <alignment horizontal="center" vertical="center" textRotation="45"/>
    </xf>
    <xf numFmtId="0" fontId="1" fillId="0" borderId="21" xfId="0" applyFont="1" applyBorder="1" applyAlignment="1">
      <alignment horizontal="center" vertical="center" textRotation="45"/>
    </xf>
    <xf numFmtId="0" fontId="1" fillId="10" borderId="4" xfId="0" applyFont="1" applyFill="1" applyBorder="1" applyAlignment="1">
      <alignment horizontal="center" vertical="top" wrapText="1"/>
    </xf>
    <xf numFmtId="0" fontId="1" fillId="8" borderId="4" xfId="0" applyFont="1" applyFill="1" applyBorder="1" applyAlignment="1">
      <alignment horizontal="center" vertical="top"/>
    </xf>
    <xf numFmtId="0" fontId="1" fillId="9" borderId="4" xfId="0" applyFont="1" applyFill="1" applyBorder="1" applyAlignment="1">
      <alignment horizontal="center" vertical="top" wrapText="1"/>
    </xf>
    <xf numFmtId="0" fontId="1" fillId="11" borderId="4"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4" borderId="4" xfId="0" applyFont="1" applyFill="1" applyBorder="1" applyAlignment="1">
      <alignment horizontal="center" vertical="top"/>
    </xf>
    <xf numFmtId="0" fontId="1" fillId="6" borderId="4" xfId="0" applyFont="1" applyFill="1" applyBorder="1" applyAlignment="1">
      <alignment horizontal="center" vertical="top"/>
    </xf>
    <xf numFmtId="0" fontId="1" fillId="5" borderId="4" xfId="0" applyFont="1" applyFill="1" applyBorder="1" applyAlignment="1">
      <alignment horizontal="center" vertical="top"/>
    </xf>
    <xf numFmtId="0" fontId="1" fillId="3" borderId="4" xfId="0" applyFont="1" applyFill="1" applyBorder="1" applyAlignment="1">
      <alignment horizontal="center" vertical="top"/>
    </xf>
    <xf numFmtId="0" fontId="4" fillId="7" borderId="0" xfId="2" applyAlignment="1">
      <alignment horizontal="center"/>
    </xf>
    <xf numFmtId="0" fontId="0" fillId="0" borderId="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cellXfs>
  <cellStyles count="5">
    <cellStyle name="Hyperkobling" xfId="3" builtinId="8"/>
    <cellStyle name="Komma" xfId="1" builtinId="3"/>
    <cellStyle name="Normal" xfId="0" builtinId="0"/>
    <cellStyle name="Nøytral" xfId="2" builtinId="28"/>
    <cellStyle name="Prosent" xfId="4" builtinId="5"/>
  </cellStyles>
  <dxfs count="0"/>
  <tableStyles count="0" defaultTableStyle="TableStyleMedium9" defaultPivotStyle="PivotStyleLight16"/>
  <colors>
    <mruColors>
      <color rgb="FFFC1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_landbruksdirektoratet">
  <a:themeElements>
    <a:clrScheme name="Landbruksdirektoratet">
      <a:dk1>
        <a:srgbClr val="000000"/>
      </a:dk1>
      <a:lt1>
        <a:sysClr val="window" lastClr="FFFFFF"/>
      </a:lt1>
      <a:dk2>
        <a:srgbClr val="D22630"/>
      </a:dk2>
      <a:lt2>
        <a:srgbClr val="E7E6E6"/>
      </a:lt2>
      <a:accent1>
        <a:srgbClr val="3A2618"/>
      </a:accent1>
      <a:accent2>
        <a:srgbClr val="00AFD7"/>
      </a:accent2>
      <a:accent3>
        <a:srgbClr val="D9D9D6"/>
      </a:accent3>
      <a:accent4>
        <a:srgbClr val="D22630"/>
      </a:accent4>
      <a:accent5>
        <a:srgbClr val="6ECEB2"/>
      </a:accent5>
      <a:accent6>
        <a:srgbClr val="F2F3F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ssb.no/natur-og-miljo/artikler-og-publikasjoner/jordbruk-og-miljo-2019" TargetMode="External"/><Relationship Id="rId3" Type="http://schemas.openxmlformats.org/officeDocument/2006/relationships/hyperlink" Target="https://www.landbruksdirektoratet.no/filserver/statistikkgrafikk/pt-statistikk2020.html" TargetMode="External"/><Relationship Id="rId7" Type="http://schemas.openxmlformats.org/officeDocument/2006/relationships/hyperlink" Target="https://www.ssb.no/natur-og-miljo/artikler-og-publikasjoner/jordbruk-og-miljo-2019" TargetMode="External"/><Relationship Id="rId2" Type="http://schemas.openxmlformats.org/officeDocument/2006/relationships/hyperlink" Target="https://www.nibio.no/tema/jord/arealressurser/andre-kart/helling-jordbruksareal" TargetMode="External"/><Relationship Id="rId1" Type="http://schemas.openxmlformats.org/officeDocument/2006/relationships/hyperlink" Target="https://www.landbruksdirektoratet.no/filserver/statistikkgrafikk/pt-statistikk2020.html" TargetMode="External"/><Relationship Id="rId6" Type="http://schemas.openxmlformats.org/officeDocument/2006/relationships/hyperlink" Target="https://www.nibio.no/tema/miljo/tiltaksveileder-for-landbruket/tiltak-mot-vannforurensning-fra-landbruket/verktoy-og-hjelpemidler/erosjonsrisikokart" TargetMode="External"/><Relationship Id="rId5" Type="http://schemas.openxmlformats.org/officeDocument/2006/relationships/hyperlink" Target="https://www.landbruksdirektoratet.no/filserver/statistikkgrafikk/pt-statistikk2020.html" TargetMode="External"/><Relationship Id="rId4" Type="http://schemas.openxmlformats.org/officeDocument/2006/relationships/hyperlink" Target="https://www.miljodirektoratet.no/tjenester/naturbase/"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C74A-391D-44B1-97F7-4E852FA9C2EA}">
  <dimension ref="A1:GD15"/>
  <sheetViews>
    <sheetView zoomScale="130" zoomScaleNormal="130" workbookViewId="0">
      <selection activeCell="B4" sqref="B4"/>
    </sheetView>
  </sheetViews>
  <sheetFormatPr baseColWidth="10" defaultColWidth="11.42578125" defaultRowHeight="15" x14ac:dyDescent="0.25"/>
  <cols>
    <col min="1" max="1" width="26.42578125" customWidth="1"/>
    <col min="2" max="2" width="8.42578125" bestFit="1" customWidth="1"/>
    <col min="3" max="3" width="6.5703125" bestFit="1" customWidth="1"/>
    <col min="4" max="4" width="5.28515625" bestFit="1" customWidth="1"/>
    <col min="5" max="5" width="6.5703125" bestFit="1" customWidth="1"/>
    <col min="6" max="6" width="6" bestFit="1" customWidth="1"/>
    <col min="7" max="7" width="6.5703125" bestFit="1" customWidth="1"/>
    <col min="8" max="8" width="5.28515625" bestFit="1" customWidth="1"/>
    <col min="9" max="9" width="6.5703125" bestFit="1" customWidth="1"/>
    <col min="10" max="10" width="5.28515625" bestFit="1" customWidth="1"/>
    <col min="11" max="11" width="6.5703125" bestFit="1" customWidth="1"/>
    <col min="12" max="12" width="6" bestFit="1" customWidth="1"/>
    <col min="13" max="13" width="6.5703125" bestFit="1" customWidth="1"/>
    <col min="14" max="14" width="5.28515625" bestFit="1" customWidth="1"/>
    <col min="15" max="15" width="6.5703125" bestFit="1" customWidth="1"/>
    <col min="16" max="16" width="5.28515625" bestFit="1" customWidth="1"/>
    <col min="17" max="17" width="6.5703125" bestFit="1" customWidth="1"/>
    <col min="18" max="18" width="5.28515625" bestFit="1" customWidth="1"/>
    <col min="19" max="19" width="6.5703125" bestFit="1" customWidth="1"/>
    <col min="20" max="20" width="5.28515625" bestFit="1" customWidth="1"/>
    <col min="21" max="21" width="6.5703125" bestFit="1" customWidth="1"/>
    <col min="22" max="22" width="5.28515625" bestFit="1" customWidth="1"/>
    <col min="23" max="23" width="8.140625" bestFit="1" customWidth="1"/>
  </cols>
  <sheetData>
    <row r="1" spans="1:186" s="4" customFormat="1" ht="15.75" thickBot="1" x14ac:dyDescent="0.3">
      <c r="A1" s="9" t="s">
        <v>0</v>
      </c>
    </row>
    <row r="2" spans="1:186" ht="30.75" customHeight="1" x14ac:dyDescent="0.25">
      <c r="A2" s="109" t="s">
        <v>1</v>
      </c>
      <c r="B2" s="148" t="s">
        <v>2</v>
      </c>
      <c r="C2" s="260" t="s">
        <v>3</v>
      </c>
      <c r="D2" s="261"/>
      <c r="E2" s="262" t="s">
        <v>4</v>
      </c>
      <c r="F2" s="262"/>
      <c r="G2" s="265" t="s">
        <v>5</v>
      </c>
      <c r="H2" s="265"/>
      <c r="I2" s="263" t="s">
        <v>6</v>
      </c>
      <c r="J2" s="263"/>
      <c r="K2" s="264" t="s">
        <v>7</v>
      </c>
      <c r="L2" s="264"/>
      <c r="M2" s="266" t="s">
        <v>8</v>
      </c>
      <c r="N2" s="266"/>
      <c r="O2" s="271" t="s">
        <v>9</v>
      </c>
      <c r="P2" s="271"/>
      <c r="Q2" s="268" t="s">
        <v>10</v>
      </c>
      <c r="R2" s="268"/>
      <c r="S2" s="267" t="s">
        <v>11</v>
      </c>
      <c r="T2" s="267"/>
      <c r="U2" s="269" t="s">
        <v>12</v>
      </c>
      <c r="V2" s="270"/>
      <c r="W2" s="115" t="s">
        <v>13</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row>
    <row r="3" spans="1:186" ht="15.75" thickBot="1" x14ac:dyDescent="0.3">
      <c r="A3" s="110"/>
      <c r="B3" s="114"/>
      <c r="C3" s="149" t="s">
        <v>14</v>
      </c>
      <c r="D3" s="150" t="s">
        <v>15</v>
      </c>
      <c r="E3" s="151" t="s">
        <v>14</v>
      </c>
      <c r="F3" s="151" t="s">
        <v>15</v>
      </c>
      <c r="G3" s="152" t="s">
        <v>14</v>
      </c>
      <c r="H3" s="152" t="s">
        <v>15</v>
      </c>
      <c r="I3" s="153" t="s">
        <v>14</v>
      </c>
      <c r="J3" s="153" t="s">
        <v>15</v>
      </c>
      <c r="K3" s="154" t="s">
        <v>14</v>
      </c>
      <c r="L3" s="154" t="s">
        <v>15</v>
      </c>
      <c r="M3" s="155" t="s">
        <v>14</v>
      </c>
      <c r="N3" s="155" t="s">
        <v>15</v>
      </c>
      <c r="O3" s="156" t="s">
        <v>14</v>
      </c>
      <c r="P3" s="156" t="s">
        <v>15</v>
      </c>
      <c r="Q3" s="157" t="s">
        <v>14</v>
      </c>
      <c r="R3" s="157" t="s">
        <v>15</v>
      </c>
      <c r="S3" s="158" t="s">
        <v>14</v>
      </c>
      <c r="T3" s="158" t="s">
        <v>15</v>
      </c>
      <c r="U3" s="159" t="s">
        <v>14</v>
      </c>
      <c r="V3" s="160" t="s">
        <v>15</v>
      </c>
      <c r="W3" s="116"/>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row>
    <row r="4" spans="1:186" x14ac:dyDescent="0.25">
      <c r="A4" s="111" t="s">
        <v>16</v>
      </c>
      <c r="B4" s="161">
        <v>0.5</v>
      </c>
      <c r="C4" s="162">
        <f>Miljøgoder!E8</f>
        <v>3.0986813573771168</v>
      </c>
      <c r="D4" s="163">
        <f>C4*B4</f>
        <v>1.5493406786885584</v>
      </c>
      <c r="E4" s="163">
        <f>Miljøgoder!G8</f>
        <v>23.484333062365494</v>
      </c>
      <c r="F4" s="163">
        <f>E4*B4</f>
        <v>11.742166531182747</v>
      </c>
      <c r="G4" s="163">
        <f>Miljøgoder!I8</f>
        <v>5.9091121339696402</v>
      </c>
      <c r="H4" s="163">
        <f>G4*B4</f>
        <v>2.9545560669848201</v>
      </c>
      <c r="I4" s="163">
        <f>Miljøgoder!K8</f>
        <v>5.7049478595873362</v>
      </c>
      <c r="J4" s="163">
        <f>I4*B4</f>
        <v>2.8524739297936681</v>
      </c>
      <c r="K4" s="163">
        <f>Miljøgoder!M8</f>
        <v>12.66490466905649</v>
      </c>
      <c r="L4" s="163">
        <f>K4*B4</f>
        <v>6.3324523345282451</v>
      </c>
      <c r="M4" s="164">
        <f>Miljøgoder!O8</f>
        <v>11.358245099854228</v>
      </c>
      <c r="N4" s="163">
        <f>M4*B4</f>
        <v>5.6791225499271141</v>
      </c>
      <c r="O4" s="163">
        <f>Miljøgoder!Q8</f>
        <v>4.6237889314361595</v>
      </c>
      <c r="P4" s="165">
        <f>O4*B4</f>
        <v>2.3118944657180798</v>
      </c>
      <c r="Q4" s="163">
        <f>Miljøgoder!S8</f>
        <v>15.747234398313861</v>
      </c>
      <c r="R4" s="165">
        <f>Q4*B4</f>
        <v>7.8736171991569304</v>
      </c>
      <c r="S4" s="163">
        <f>Miljøgoder!U8</f>
        <v>4.4262332881168431</v>
      </c>
      <c r="T4" s="165">
        <f>S4*B4</f>
        <v>2.2131166440584216</v>
      </c>
      <c r="U4" s="163">
        <f>Miljøgoder!W8</f>
        <v>12.982519199922832</v>
      </c>
      <c r="V4" s="166">
        <f>U4*B4</f>
        <v>6.491259599961416</v>
      </c>
      <c r="W4" s="117">
        <f>D4+F4+H4+J4+L4+N4+P4+R4+T4+V4</f>
        <v>50.000000000000007</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row>
    <row r="5" spans="1:186" ht="15" customHeight="1" thickBot="1" x14ac:dyDescent="0.3">
      <c r="A5" s="112" t="s">
        <v>17</v>
      </c>
      <c r="B5" s="167">
        <v>0.5</v>
      </c>
      <c r="C5" s="168">
        <f>Utslipp!E7</f>
        <v>2.3444339517977193</v>
      </c>
      <c r="D5" s="169">
        <f>C5*B5</f>
        <v>1.1722169758988596</v>
      </c>
      <c r="E5" s="169">
        <f>Utslipp!G7</f>
        <v>17.301559925863383</v>
      </c>
      <c r="F5" s="169">
        <f>E5*B5</f>
        <v>8.6507799629316917</v>
      </c>
      <c r="G5" s="169">
        <f>Utslipp!I7</f>
        <v>3.2105545161382012</v>
      </c>
      <c r="H5" s="169">
        <f>G5*B5</f>
        <v>1.6052772580691006</v>
      </c>
      <c r="I5" s="169">
        <f>Utslipp!K7</f>
        <v>2.9060051849810593</v>
      </c>
      <c r="J5" s="169">
        <f>I5*B5</f>
        <v>1.4530025924905297</v>
      </c>
      <c r="K5" s="169">
        <f>Utslipp!M7</f>
        <v>32.547126358038518</v>
      </c>
      <c r="L5" s="169">
        <f>K5*B5</f>
        <v>16.273563179019259</v>
      </c>
      <c r="M5" s="169">
        <f>Utslipp!O7</f>
        <v>9.1790964529962871</v>
      </c>
      <c r="N5" s="169">
        <f t="shared" ref="N5" si="0">M5*B5</f>
        <v>4.5895482264981435</v>
      </c>
      <c r="O5" s="169">
        <f>Utslipp!Q7</f>
        <v>1.566707136628257</v>
      </c>
      <c r="P5" s="170">
        <f>O5*B5</f>
        <v>0.7833535683141285</v>
      </c>
      <c r="Q5" s="169">
        <f>Utslipp!S7</f>
        <v>15.741890897170135</v>
      </c>
      <c r="R5" s="170">
        <f>Q5*B5</f>
        <v>7.8709454485850676</v>
      </c>
      <c r="S5" s="169">
        <f>Utslipp!U7</f>
        <v>10.499629256517055</v>
      </c>
      <c r="T5" s="170">
        <f>S5*B5</f>
        <v>5.2498146282585276</v>
      </c>
      <c r="U5" s="169">
        <f>Utslipp!W7</f>
        <v>4.702996319869392</v>
      </c>
      <c r="V5" s="171">
        <f t="shared" ref="V5" si="1">U5*B5</f>
        <v>2.351498159934696</v>
      </c>
      <c r="W5" s="117">
        <f>D5+F5+H5+J5+L5+N5+P5+R5+T5+V5</f>
        <v>50</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row>
    <row r="6" spans="1:186" s="5" customFormat="1" ht="15.75" thickBot="1" x14ac:dyDescent="0.3">
      <c r="A6" s="113" t="s">
        <v>18</v>
      </c>
      <c r="B6" s="172">
        <f>SUM(B4:B5)</f>
        <v>1</v>
      </c>
      <c r="C6" s="173"/>
      <c r="D6" s="174">
        <f>SUM(D4:D5)</f>
        <v>2.7215576545874178</v>
      </c>
      <c r="E6" s="175"/>
      <c r="F6" s="176">
        <f>SUM(F4:F5)</f>
        <v>20.39294649411444</v>
      </c>
      <c r="G6" s="177"/>
      <c r="H6" s="178">
        <f>SUM(H4:H5)</f>
        <v>4.5598333250539209</v>
      </c>
      <c r="I6" s="175"/>
      <c r="J6" s="179">
        <f>SUM(J4:J5)</f>
        <v>4.3054765222841977</v>
      </c>
      <c r="K6" s="175"/>
      <c r="L6" s="180">
        <f>SUM(L4:L5)</f>
        <v>22.606015513547504</v>
      </c>
      <c r="M6" s="177"/>
      <c r="N6" s="181">
        <f>SUM(N4:N5)</f>
        <v>10.268670776425257</v>
      </c>
      <c r="O6" s="177"/>
      <c r="P6" s="182">
        <f>SUM(P4:P5)</f>
        <v>3.0952480340322084</v>
      </c>
      <c r="Q6" s="177"/>
      <c r="R6" s="183">
        <f>SUM(R4:R5)</f>
        <v>15.744562647741997</v>
      </c>
      <c r="S6" s="177"/>
      <c r="T6" s="184">
        <f>SUM(T4:T5)</f>
        <v>7.4629312723169487</v>
      </c>
      <c r="U6" s="177"/>
      <c r="V6" s="185">
        <f>SUM(V4:V5)</f>
        <v>8.8427577598961129</v>
      </c>
      <c r="W6" s="118">
        <f>SUM(C6:V6)</f>
        <v>100.00000000000001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row>
    <row r="7" spans="1:186" s="5" customFormat="1" ht="15.75" thickBot="1" x14ac:dyDescent="0.3">
      <c r="A7" s="245" t="s">
        <v>19</v>
      </c>
      <c r="B7" s="246"/>
      <c r="C7" s="246"/>
      <c r="D7" s="247">
        <f>D6*$B$9/100</f>
        <v>15.001225792085847</v>
      </c>
      <c r="E7" s="247"/>
      <c r="F7" s="247">
        <f t="shared" ref="F7:V7" si="2">F6*$B$9/100</f>
        <v>112.40592107555879</v>
      </c>
      <c r="G7" s="247"/>
      <c r="H7" s="247">
        <f t="shared" si="2"/>
        <v>25.133801287697214</v>
      </c>
      <c r="I7" s="247"/>
      <c r="J7" s="247">
        <f t="shared" si="2"/>
        <v>23.731786590830502</v>
      </c>
      <c r="K7" s="247"/>
      <c r="L7" s="247">
        <f>L6*$B$9/100</f>
        <v>124.60435751067385</v>
      </c>
      <c r="M7" s="247"/>
      <c r="N7" s="247">
        <f t="shared" si="2"/>
        <v>56.600913319656023</v>
      </c>
      <c r="O7" s="247"/>
      <c r="P7" s="247">
        <f t="shared" si="2"/>
        <v>17.061007163585533</v>
      </c>
      <c r="Q7" s="247"/>
      <c r="R7" s="247">
        <f t="shared" si="2"/>
        <v>86.784029314353901</v>
      </c>
      <c r="S7" s="247"/>
      <c r="T7" s="247">
        <f t="shared" si="2"/>
        <v>41.135677173011025</v>
      </c>
      <c r="U7" s="247"/>
      <c r="V7" s="247">
        <f t="shared" si="2"/>
        <v>48.741280772547377</v>
      </c>
      <c r="W7" s="248">
        <f>SUM(D7:V7)</f>
        <v>551.20000000000005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row>
    <row r="8" spans="1:186" s="5" customFormat="1" ht="15.75" thickBot="1" x14ac:dyDescent="0.3">
      <c r="A8"/>
      <c r="B8"/>
      <c r="C8"/>
      <c r="D8"/>
      <c r="L8"/>
      <c r="M8"/>
      <c r="N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row>
    <row r="9" spans="1:186" s="5" customFormat="1" ht="15.75" thickBot="1" x14ac:dyDescent="0.3">
      <c r="A9" s="11" t="s">
        <v>20</v>
      </c>
      <c r="B9" s="12">
        <v>551.20000000000005</v>
      </c>
      <c r="C9" s="13" t="s">
        <v>21</v>
      </c>
      <c r="D9"/>
      <c r="L9"/>
      <c r="M9"/>
      <c r="N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row>
    <row r="15" spans="1:186" ht="15.75" thickBot="1" x14ac:dyDescent="0.3">
      <c r="H15" s="22"/>
      <c r="I15" s="22"/>
    </row>
  </sheetData>
  <mergeCells count="10">
    <mergeCell ref="M2:N2"/>
    <mergeCell ref="S2:T2"/>
    <mergeCell ref="Q2:R2"/>
    <mergeCell ref="U2:V2"/>
    <mergeCell ref="O2:P2"/>
    <mergeCell ref="C2:D2"/>
    <mergeCell ref="E2:F2"/>
    <mergeCell ref="I2:J2"/>
    <mergeCell ref="K2:L2"/>
    <mergeCell ref="G2:H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2"/>
  <sheetViews>
    <sheetView zoomScale="120" zoomScaleNormal="120" workbookViewId="0">
      <selection activeCell="C5" sqref="C5:C7"/>
    </sheetView>
  </sheetViews>
  <sheetFormatPr baseColWidth="10" defaultColWidth="11.42578125" defaultRowHeight="15" x14ac:dyDescent="0.25"/>
  <cols>
    <col min="1" max="1" width="8" style="6" bestFit="1" customWidth="1"/>
    <col min="2" max="2" width="6.28515625" style="10" bestFit="1" customWidth="1"/>
    <col min="3" max="3" width="24.5703125" style="10" customWidth="1"/>
    <col min="4" max="4" width="7" style="10" customWidth="1"/>
    <col min="5" max="5" width="6.5703125" style="6" bestFit="1" customWidth="1"/>
    <col min="6" max="6" width="6.28515625" style="6" bestFit="1" customWidth="1"/>
    <col min="7" max="7" width="5.140625" style="6" bestFit="1" customWidth="1"/>
    <col min="8" max="8" width="7" style="6" customWidth="1"/>
    <col min="9" max="9" width="5.140625" style="6" bestFit="1" customWidth="1"/>
    <col min="10" max="10" width="6.28515625" style="6" bestFit="1" customWidth="1"/>
    <col min="11" max="11" width="5.140625" style="6" bestFit="1" customWidth="1"/>
    <col min="12" max="12" width="7.28515625" style="6" customWidth="1"/>
    <col min="13" max="13" width="5.140625" style="6" bestFit="1" customWidth="1"/>
    <col min="14" max="14" width="5.85546875" style="6" bestFit="1" customWidth="1"/>
    <col min="15" max="15" width="5.140625" style="6" bestFit="1" customWidth="1"/>
    <col min="16" max="16" width="5.85546875" style="6" bestFit="1" customWidth="1"/>
    <col min="17" max="17" width="5.140625" style="6" bestFit="1" customWidth="1"/>
    <col min="18" max="18" width="5.85546875" style="6" bestFit="1" customWidth="1"/>
    <col min="19" max="19" width="5.140625" style="6" bestFit="1" customWidth="1"/>
    <col min="20" max="20" width="6.28515625" style="6" bestFit="1" customWidth="1"/>
    <col min="21" max="21" width="5.140625" style="6" bestFit="1" customWidth="1"/>
    <col min="22" max="22" width="5.85546875" style="6" bestFit="1" customWidth="1"/>
    <col min="23" max="23" width="5.140625" style="6" bestFit="1" customWidth="1"/>
    <col min="24" max="24" width="4.28515625" style="6" bestFit="1" customWidth="1"/>
    <col min="25" max="25" width="5.85546875" style="6" bestFit="1" customWidth="1"/>
    <col min="26" max="16384" width="11.42578125" style="6"/>
  </cols>
  <sheetData>
    <row r="1" spans="1:25" s="8" customFormat="1" ht="30" customHeight="1" thickBot="1" x14ac:dyDescent="0.3">
      <c r="D1" s="281" t="s">
        <v>3</v>
      </c>
      <c r="E1" s="282"/>
      <c r="F1" s="279" t="s">
        <v>4</v>
      </c>
      <c r="G1" s="280"/>
      <c r="H1" s="283" t="s">
        <v>5</v>
      </c>
      <c r="I1" s="287"/>
      <c r="J1" s="296" t="s">
        <v>6</v>
      </c>
      <c r="K1" s="297"/>
      <c r="L1" s="288" t="s">
        <v>7</v>
      </c>
      <c r="M1" s="289"/>
      <c r="N1" s="290" t="s">
        <v>8</v>
      </c>
      <c r="O1" s="291"/>
      <c r="P1" s="285" t="s">
        <v>9</v>
      </c>
      <c r="Q1" s="286"/>
      <c r="R1" s="294" t="s">
        <v>10</v>
      </c>
      <c r="S1" s="295"/>
      <c r="T1" s="292" t="s">
        <v>11</v>
      </c>
      <c r="U1" s="293"/>
      <c r="V1" s="283" t="s">
        <v>12</v>
      </c>
      <c r="W1" s="284"/>
      <c r="X1" s="272" t="s">
        <v>13</v>
      </c>
      <c r="Y1" s="273"/>
    </row>
    <row r="2" spans="1:25" s="7" customFormat="1" ht="30.75" thickBot="1" x14ac:dyDescent="0.3">
      <c r="B2" s="95" t="s">
        <v>2</v>
      </c>
      <c r="C2" s="104" t="s">
        <v>22</v>
      </c>
      <c r="D2" s="96" t="s">
        <v>23</v>
      </c>
      <c r="E2" s="76" t="s">
        <v>15</v>
      </c>
      <c r="F2" s="77" t="s">
        <v>23</v>
      </c>
      <c r="G2" s="78" t="s">
        <v>15</v>
      </c>
      <c r="H2" s="79" t="s">
        <v>23</v>
      </c>
      <c r="I2" s="80" t="s">
        <v>15</v>
      </c>
      <c r="J2" s="81" t="s">
        <v>23</v>
      </c>
      <c r="K2" s="82" t="s">
        <v>15</v>
      </c>
      <c r="L2" s="83" t="s">
        <v>23</v>
      </c>
      <c r="M2" s="84" t="s">
        <v>15</v>
      </c>
      <c r="N2" s="85" t="s">
        <v>23</v>
      </c>
      <c r="O2" s="86" t="s">
        <v>15</v>
      </c>
      <c r="P2" s="87" t="s">
        <v>23</v>
      </c>
      <c r="Q2" s="88" t="s">
        <v>15</v>
      </c>
      <c r="R2" s="89" t="s">
        <v>23</v>
      </c>
      <c r="S2" s="90" t="s">
        <v>15</v>
      </c>
      <c r="T2" s="91" t="s">
        <v>23</v>
      </c>
      <c r="U2" s="92" t="s">
        <v>15</v>
      </c>
      <c r="V2" s="93" t="s">
        <v>23</v>
      </c>
      <c r="W2" s="94" t="s">
        <v>15</v>
      </c>
      <c r="X2" s="186"/>
      <c r="Y2" s="187"/>
    </row>
    <row r="3" spans="1:25" ht="18" customHeight="1" x14ac:dyDescent="0.25">
      <c r="A3" s="274" t="s">
        <v>24</v>
      </c>
      <c r="B3" s="70">
        <v>0.4</v>
      </c>
      <c r="C3" s="70" t="s">
        <v>25</v>
      </c>
      <c r="D3" s="37">
        <f>'Andeler miljøgoder 2019'!C5</f>
        <v>3.0671736375158427</v>
      </c>
      <c r="E3" s="59">
        <f>D3*B3</f>
        <v>1.2268694550063373</v>
      </c>
      <c r="F3" s="60">
        <f>'Andeler miljøgoder 2019'!C6</f>
        <v>20.776385852982536</v>
      </c>
      <c r="G3" s="59">
        <f>F3*B3</f>
        <v>8.3105543411930149</v>
      </c>
      <c r="H3" s="60">
        <f>'Andeler miljøgoder 2019'!C7</f>
        <v>5.2505056442346358</v>
      </c>
      <c r="I3" s="38">
        <f>H3*B3</f>
        <v>2.1002022576938546</v>
      </c>
      <c r="J3" s="60">
        <f>'Andeler miljøgoder 2019'!C8</f>
        <v>5.5988235990440209</v>
      </c>
      <c r="K3" s="59">
        <f>J3*B3</f>
        <v>2.2395294396176086</v>
      </c>
      <c r="L3" s="60">
        <f>'Andeler miljøgoder 2019'!C9</f>
        <v>20.174582473585065</v>
      </c>
      <c r="M3" s="59">
        <f>L3*B3</f>
        <v>8.0698329894340262</v>
      </c>
      <c r="N3" s="61">
        <f>'Andeler miljøgoder 2019'!C10</f>
        <v>10.127681547199925</v>
      </c>
      <c r="O3" s="62">
        <f>N3*B3</f>
        <v>4.0510726188799699</v>
      </c>
      <c r="P3" s="61">
        <f>'Andeler miljøgoder 2019'!C11</f>
        <v>3.3804485589904667</v>
      </c>
      <c r="Q3" s="62">
        <f>P3*B3</f>
        <v>1.3521794235961868</v>
      </c>
      <c r="R3" s="61">
        <f>'Andeler miljøgoder 2019'!C12</f>
        <v>16.587610644755078</v>
      </c>
      <c r="S3" s="62">
        <f>R3*B3</f>
        <v>6.635044257902031</v>
      </c>
      <c r="T3" s="61">
        <f>'Andeler miljøgoder 2019'!C13</f>
        <v>6.5681910488214559</v>
      </c>
      <c r="U3" s="62">
        <f>T3*B3</f>
        <v>2.6272764195285827</v>
      </c>
      <c r="V3" s="61">
        <f>'Andeler miljøgoder 2019'!C14</f>
        <v>8.4685969928709781</v>
      </c>
      <c r="W3" s="40">
        <f>V3*B3</f>
        <v>3.3874387971483912</v>
      </c>
      <c r="X3" s="188">
        <f>D3+F3+H3+J3+L3+N3+P3+R3+T3+V3</f>
        <v>100</v>
      </c>
      <c r="Y3" s="197">
        <f>E3+G3+I3+K3+M3+O3+Q3+S3+U3+W3</f>
        <v>40.000000000000007</v>
      </c>
    </row>
    <row r="4" spans="1:25" ht="15.75" thickBot="1" x14ac:dyDescent="0.3">
      <c r="A4" s="275"/>
      <c r="B4" s="71">
        <v>0.3</v>
      </c>
      <c r="C4" s="71" t="s">
        <v>26</v>
      </c>
      <c r="D4" s="41">
        <f>'Andeler miljøgoder 2019'!G5</f>
        <v>3.6832139262528965</v>
      </c>
      <c r="E4" s="63">
        <f t="shared" ref="E4:E7" si="0">D4*B4</f>
        <v>1.104964177875869</v>
      </c>
      <c r="F4" s="64">
        <f>'Andeler miljøgoder 2019'!G6</f>
        <v>16.396882635976038</v>
      </c>
      <c r="G4" s="63">
        <f t="shared" ref="G4:G7" si="1">F4*B4</f>
        <v>4.9190647907928113</v>
      </c>
      <c r="H4" s="64">
        <f>'Andeler miljøgoder 2019'!G7</f>
        <v>6.6295852243802313</v>
      </c>
      <c r="I4" s="42">
        <f t="shared" ref="I4:I7" si="2">H4*B4</f>
        <v>1.9888755673140692</v>
      </c>
      <c r="J4" s="64">
        <f>'Andeler miljøgoder 2019'!G8</f>
        <v>8.6632463885908901</v>
      </c>
      <c r="K4" s="63">
        <f t="shared" ref="K4:K7" si="3">J4*B4</f>
        <v>2.598973916577267</v>
      </c>
      <c r="L4" s="64">
        <f>'Andeler miljøgoder 2019'!G9</f>
        <v>6.1615947969694584</v>
      </c>
      <c r="M4" s="63">
        <f t="shared" ref="M4:M7" si="4">L4*B4</f>
        <v>1.8484784390908375</v>
      </c>
      <c r="N4" s="65">
        <f>'Andeler miljøgoder 2019'!G10</f>
        <v>19.365941298639068</v>
      </c>
      <c r="O4" s="66">
        <f t="shared" ref="O4:O7" si="5">N4*B4</f>
        <v>5.80978238959172</v>
      </c>
      <c r="P4" s="65">
        <f>'Andeler miljøgoder 2019'!G11</f>
        <v>5.8890576322593073</v>
      </c>
      <c r="Q4" s="66">
        <f t="shared" ref="Q4:Q7" si="6">P4*B4</f>
        <v>1.7667172896777921</v>
      </c>
      <c r="R4" s="65">
        <f>'Andeler miljøgoder 2019'!G12</f>
        <v>12.647206514277039</v>
      </c>
      <c r="S4" s="66">
        <f t="shared" ref="S4:S7" si="7">R4*B4</f>
        <v>3.7941619542831115</v>
      </c>
      <c r="T4" s="65">
        <f>'Andeler miljøgoder 2019'!G13</f>
        <v>2.7149405421240478</v>
      </c>
      <c r="U4" s="66">
        <f t="shared" ref="U4:U7" si="8">T4*B4</f>
        <v>0.81448216263721429</v>
      </c>
      <c r="V4" s="65">
        <f>'Andeler miljøgoder 2019'!G14</f>
        <v>17.848331040531022</v>
      </c>
      <c r="W4" s="44">
        <f t="shared" ref="W4:W7" si="9">V4*B4</f>
        <v>5.3544993121593061</v>
      </c>
      <c r="X4" s="188">
        <f t="shared" ref="X4:X7" si="10">D4+F4+H4+J4+L4+N4+P4+R4+T4+V4</f>
        <v>100.00000000000001</v>
      </c>
      <c r="Y4" s="189">
        <f t="shared" ref="Y4:Y7" si="11">E4+G4+I4+K4+M4+O4+Q4+S4+U4+W4</f>
        <v>30</v>
      </c>
    </row>
    <row r="5" spans="1:25" s="17" customFormat="1" x14ac:dyDescent="0.25">
      <c r="A5" s="276" t="s">
        <v>27</v>
      </c>
      <c r="B5" s="75">
        <v>0.1</v>
      </c>
      <c r="C5" s="75" t="s">
        <v>28</v>
      </c>
      <c r="D5" s="106">
        <f>'Andeler miljøgoder 2019'!C21</f>
        <v>2.6226515667764487</v>
      </c>
      <c r="E5" s="67">
        <f t="shared" si="0"/>
        <v>0.26226515667764488</v>
      </c>
      <c r="F5" s="68">
        <f>'Andeler miljøgoder 2019'!C22</f>
        <v>23.592733353038881</v>
      </c>
      <c r="G5" s="67">
        <f t="shared" si="1"/>
        <v>2.3592733353038882</v>
      </c>
      <c r="H5" s="68">
        <f>'Andeler miljøgoder 2019'!C23</f>
        <v>7.395021587467272</v>
      </c>
      <c r="I5" s="46">
        <f t="shared" si="2"/>
        <v>0.7395021587467272</v>
      </c>
      <c r="J5" s="68">
        <f>'Andeler miljøgoder 2019'!C24</f>
        <v>3.6731468232226976</v>
      </c>
      <c r="K5" s="53">
        <f t="shared" si="3"/>
        <v>0.36731468232226977</v>
      </c>
      <c r="L5" s="68">
        <f>'Andeler miljøgoder 2019'!C25</f>
        <v>10.631101041219633</v>
      </c>
      <c r="M5" s="53">
        <f t="shared" si="4"/>
        <v>1.0631101041219633</v>
      </c>
      <c r="N5" s="69">
        <f>'Andeler miljøgoder 2019'!C26</f>
        <v>3.9767688922803317</v>
      </c>
      <c r="O5" s="54">
        <f t="shared" si="5"/>
        <v>0.39767688922803318</v>
      </c>
      <c r="P5" s="69">
        <f>'Andeler miljøgoder 2019'!C27</f>
        <v>4.0810268980707942</v>
      </c>
      <c r="Q5" s="54">
        <f t="shared" si="6"/>
        <v>0.40810268980707942</v>
      </c>
      <c r="R5" s="69">
        <f>'Andeler miljøgoder 2019'!C28</f>
        <v>17.804620744498628</v>
      </c>
      <c r="S5" s="54">
        <f t="shared" si="7"/>
        <v>1.7804620744498629</v>
      </c>
      <c r="T5" s="69">
        <f>'Andeler miljøgoder 2019'!C29</f>
        <v>4.7609919227872384</v>
      </c>
      <c r="U5" s="54">
        <f t="shared" si="8"/>
        <v>0.47609919227872388</v>
      </c>
      <c r="V5" s="69">
        <f>'Andeler miljøgoder 2019'!C30</f>
        <v>21.461937170638077</v>
      </c>
      <c r="W5" s="48">
        <f t="shared" si="9"/>
        <v>2.1461937170638077</v>
      </c>
      <c r="X5" s="190">
        <f t="shared" si="10"/>
        <v>100</v>
      </c>
      <c r="Y5" s="189">
        <f t="shared" si="11"/>
        <v>10</v>
      </c>
    </row>
    <row r="6" spans="1:25" x14ac:dyDescent="0.25">
      <c r="A6" s="277"/>
      <c r="B6" s="73">
        <v>0.1</v>
      </c>
      <c r="C6" s="220" t="s">
        <v>29</v>
      </c>
      <c r="D6" s="29">
        <f>'Andeler miljøgoder 2019'!I37</f>
        <v>5.0458256781726583</v>
      </c>
      <c r="E6" s="25">
        <f>D6*B6</f>
        <v>0.50458256781726585</v>
      </c>
      <c r="F6" s="26">
        <f>'Andeler miljøgoder 2019'!I38</f>
        <v>21.811548807900653</v>
      </c>
      <c r="G6" s="25">
        <f t="shared" si="1"/>
        <v>2.1811548807900656</v>
      </c>
      <c r="H6" s="26">
        <f>'Andeler miljøgoder 2019'!I39</f>
        <v>6.0034007338425663</v>
      </c>
      <c r="I6" s="27">
        <f t="shared" si="2"/>
        <v>0.60034007338425666</v>
      </c>
      <c r="J6" s="26">
        <f>'Andeler miljøgoder 2019'!I40</f>
        <v>3.7908180186250715</v>
      </c>
      <c r="K6" s="25">
        <f t="shared" si="3"/>
        <v>0.37908180186250717</v>
      </c>
      <c r="L6" s="26">
        <f>'Andeler miljøgoder 2019'!I41</f>
        <v>7.4710858658973782</v>
      </c>
      <c r="M6" s="25">
        <f t="shared" si="4"/>
        <v>0.74710858658973789</v>
      </c>
      <c r="N6" s="28">
        <f>'Andeler miljøgoder 2019'!I42</f>
        <v>10.877084002337346</v>
      </c>
      <c r="O6" s="24">
        <f t="shared" si="5"/>
        <v>1.0877084002337347</v>
      </c>
      <c r="P6" s="28">
        <f>'Andeler miljøgoder 2019'!I43</f>
        <v>9.5273190530588181</v>
      </c>
      <c r="Q6" s="24">
        <f t="shared" si="6"/>
        <v>0.95273190530588181</v>
      </c>
      <c r="R6" s="28">
        <f>'Andeler miljøgoder 2019'!I44</f>
        <v>20.369658715828152</v>
      </c>
      <c r="S6" s="24">
        <f t="shared" si="7"/>
        <v>2.0369658715828152</v>
      </c>
      <c r="T6" s="28">
        <f>'Andeler miljøgoder 2019'!I45</f>
        <v>2.0825546565311459</v>
      </c>
      <c r="U6" s="24">
        <f t="shared" si="8"/>
        <v>0.20825546565311459</v>
      </c>
      <c r="V6" s="28">
        <f>'Andeler miljøgoder 2019'!I46</f>
        <v>13.02070446780621</v>
      </c>
      <c r="W6" s="30">
        <f t="shared" si="9"/>
        <v>1.302070446780621</v>
      </c>
      <c r="X6" s="191">
        <f t="shared" si="10"/>
        <v>100</v>
      </c>
      <c r="Y6" s="189">
        <f t="shared" si="11"/>
        <v>10</v>
      </c>
    </row>
    <row r="7" spans="1:25" ht="15.75" thickBot="1" x14ac:dyDescent="0.3">
      <c r="A7" s="278"/>
      <c r="B7" s="74">
        <v>0.1</v>
      </c>
      <c r="C7" s="74" t="s">
        <v>30</v>
      </c>
      <c r="D7" s="51">
        <f>'Andeler miljøgoder 2019'!G21</f>
        <v>0</v>
      </c>
      <c r="E7" s="55">
        <f t="shared" si="0"/>
        <v>0</v>
      </c>
      <c r="F7" s="56">
        <f>'Andeler miljøgoder 2019'!G22</f>
        <v>57.142857142857139</v>
      </c>
      <c r="G7" s="55">
        <f t="shared" si="1"/>
        <v>5.7142857142857144</v>
      </c>
      <c r="H7" s="56">
        <f>'Andeler miljøgoder 2019'!G23</f>
        <v>4.8019207683073235</v>
      </c>
      <c r="I7" s="50">
        <f t="shared" si="2"/>
        <v>0.4801920768307324</v>
      </c>
      <c r="J7" s="56">
        <f>'Andeler miljøgoder 2019'!G24</f>
        <v>1.2004801920768309</v>
      </c>
      <c r="K7" s="55">
        <f t="shared" si="3"/>
        <v>0.1200480192076831</v>
      </c>
      <c r="L7" s="56">
        <f>'Andeler miljøgoder 2019'!G25</f>
        <v>9.3637454981992807</v>
      </c>
      <c r="M7" s="55">
        <f t="shared" si="4"/>
        <v>0.93637454981992807</v>
      </c>
      <c r="N7" s="57">
        <f>'Andeler miljøgoder 2019'!G26</f>
        <v>0.12004801920768307</v>
      </c>
      <c r="O7" s="58">
        <f t="shared" si="5"/>
        <v>1.2004801920768308E-2</v>
      </c>
      <c r="P7" s="57">
        <f>'Andeler miljøgoder 2019'!G27</f>
        <v>1.440576230492197</v>
      </c>
      <c r="Q7" s="58">
        <f t="shared" si="6"/>
        <v>0.14405762304921971</v>
      </c>
      <c r="R7" s="57">
        <f>'Andeler miljøgoder 2019'!G28</f>
        <v>15.006002400960384</v>
      </c>
      <c r="S7" s="58">
        <f t="shared" si="7"/>
        <v>1.5006002400960385</v>
      </c>
      <c r="T7" s="57">
        <f>'Andeler miljøgoder 2019'!G29</f>
        <v>3.0012004801920766</v>
      </c>
      <c r="U7" s="58">
        <f t="shared" si="8"/>
        <v>0.30012004801920766</v>
      </c>
      <c r="V7" s="57">
        <f>'Andeler miljøgoder 2019'!G30</f>
        <v>7.923169267707082</v>
      </c>
      <c r="W7" s="52">
        <f t="shared" si="9"/>
        <v>0.7923169267707082</v>
      </c>
      <c r="X7" s="191">
        <f t="shared" si="10"/>
        <v>100.00000000000001</v>
      </c>
      <c r="Y7" s="189">
        <f t="shared" si="11"/>
        <v>10</v>
      </c>
    </row>
    <row r="8" spans="1:25" ht="15.75" thickBot="1" x14ac:dyDescent="0.3">
      <c r="B8" s="105">
        <f>SUM(B3:B7)</f>
        <v>0.99999999999999989</v>
      </c>
      <c r="C8" s="104" t="s">
        <v>14</v>
      </c>
      <c r="D8" s="107"/>
      <c r="E8" s="222">
        <f>SUM(E3:E7)</f>
        <v>3.0986813573771168</v>
      </c>
      <c r="F8" s="223"/>
      <c r="G8" s="222">
        <f>SUM(G3:G7)</f>
        <v>23.484333062365494</v>
      </c>
      <c r="H8" s="223"/>
      <c r="I8" s="224">
        <f>SUM(I3:I7)</f>
        <v>5.9091121339696402</v>
      </c>
      <c r="J8" s="223"/>
      <c r="K8" s="222">
        <f>SUM(K3:K7)</f>
        <v>5.7049478595873362</v>
      </c>
      <c r="L8" s="223"/>
      <c r="M8" s="222">
        <f>SUM(M3:M7)</f>
        <v>12.66490466905649</v>
      </c>
      <c r="N8" s="225"/>
      <c r="O8" s="222">
        <f t="shared" ref="O8:W8" si="12">SUM(O3:O7)</f>
        <v>11.358245099854228</v>
      </c>
      <c r="P8" s="225"/>
      <c r="Q8" s="222">
        <f t="shared" si="12"/>
        <v>4.6237889314361595</v>
      </c>
      <c r="R8" s="225"/>
      <c r="S8" s="222">
        <f t="shared" si="12"/>
        <v>15.747234398313861</v>
      </c>
      <c r="T8" s="225"/>
      <c r="U8" s="222">
        <f t="shared" si="12"/>
        <v>4.4262332881168431</v>
      </c>
      <c r="V8" s="225"/>
      <c r="W8" s="224">
        <f t="shared" si="12"/>
        <v>12.982519199922832</v>
      </c>
      <c r="X8" s="192">
        <f>SUM(E8:W8)</f>
        <v>100.00000000000001</v>
      </c>
      <c r="Y8" s="193">
        <f>SUM(Y3:Y7)</f>
        <v>100</v>
      </c>
    </row>
    <row r="9" spans="1:25" x14ac:dyDescent="0.25">
      <c r="E9" s="7"/>
      <c r="F9" s="10"/>
      <c r="G9" s="7"/>
      <c r="H9" s="10"/>
      <c r="I9" s="7"/>
      <c r="J9" s="10"/>
      <c r="K9" s="7"/>
      <c r="L9" s="10"/>
      <c r="M9" s="7"/>
    </row>
    <row r="10" spans="1:25" x14ac:dyDescent="0.25">
      <c r="B10" s="8"/>
      <c r="C10" s="108"/>
      <c r="D10" s="8"/>
      <c r="E10" s="7"/>
      <c r="F10" s="7"/>
      <c r="G10" s="7"/>
    </row>
    <row r="12" spans="1:25" x14ac:dyDescent="0.25">
      <c r="B12" s="6"/>
      <c r="C12" s="6"/>
      <c r="D12" s="6"/>
    </row>
  </sheetData>
  <mergeCells count="13">
    <mergeCell ref="X1:Y1"/>
    <mergeCell ref="A3:A4"/>
    <mergeCell ref="A5:A7"/>
    <mergeCell ref="F1:G1"/>
    <mergeCell ref="D1:E1"/>
    <mergeCell ref="V1:W1"/>
    <mergeCell ref="P1:Q1"/>
    <mergeCell ref="H1:I1"/>
    <mergeCell ref="L1:M1"/>
    <mergeCell ref="N1:O1"/>
    <mergeCell ref="T1:U1"/>
    <mergeCell ref="R1:S1"/>
    <mergeCell ref="J1:K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
  <sheetViews>
    <sheetView tabSelected="1" zoomScale="120" zoomScaleNormal="120" workbookViewId="0">
      <selection activeCell="B7" sqref="B7"/>
    </sheetView>
  </sheetViews>
  <sheetFormatPr baseColWidth="10" defaultColWidth="11.42578125" defaultRowHeight="15" x14ac:dyDescent="0.25"/>
  <cols>
    <col min="1" max="1" width="8" style="6" bestFit="1" customWidth="1"/>
    <col min="2" max="2" width="6.42578125" style="2" bestFit="1" customWidth="1"/>
    <col min="3" max="3" width="26.42578125" style="1" customWidth="1"/>
    <col min="4" max="4" width="7.7109375" style="1" customWidth="1"/>
    <col min="5" max="5" width="5.42578125" style="1" customWidth="1"/>
    <col min="6" max="6" width="6.5703125" style="1" customWidth="1"/>
    <col min="7" max="7" width="5.5703125" style="1" customWidth="1"/>
    <col min="8" max="8" width="7.140625" style="1" customWidth="1"/>
    <col min="9" max="9" width="5.28515625" style="1" customWidth="1"/>
    <col min="10" max="10" width="6.5703125" style="1" customWidth="1"/>
    <col min="11" max="11" width="5.5703125" style="1" customWidth="1"/>
    <col min="12" max="12" width="6.5703125" style="1" customWidth="1"/>
    <col min="13" max="13" width="5.7109375" style="1" customWidth="1"/>
    <col min="14" max="14" width="5.85546875" style="1" bestFit="1" customWidth="1"/>
    <col min="15" max="15" width="5" style="1" bestFit="1" customWidth="1"/>
    <col min="16" max="16" width="5.85546875" style="1" bestFit="1" customWidth="1"/>
    <col min="17" max="17" width="5" style="1" bestFit="1" customWidth="1"/>
    <col min="18" max="18" width="5.85546875" style="1" bestFit="1" customWidth="1"/>
    <col min="19" max="19" width="5.5703125" style="1" bestFit="1" customWidth="1"/>
    <col min="20" max="20" width="5.85546875" style="1" bestFit="1" customWidth="1"/>
    <col min="21" max="21" width="5.5703125" style="1" bestFit="1" customWidth="1"/>
    <col min="22" max="22" width="5.85546875" style="1" bestFit="1" customWidth="1"/>
    <col min="23" max="24" width="5" style="1" bestFit="1" customWidth="1"/>
    <col min="25" max="25" width="5.5703125" style="1" bestFit="1" customWidth="1"/>
    <col min="26" max="16384" width="11.42578125" style="1"/>
  </cols>
  <sheetData>
    <row r="1" spans="1:25" s="7" customFormat="1" ht="33" customHeight="1" thickBot="1" x14ac:dyDescent="0.3">
      <c r="B1" s="35"/>
      <c r="C1" s="36"/>
      <c r="D1" s="306" t="s">
        <v>3</v>
      </c>
      <c r="E1" s="307"/>
      <c r="F1" s="311" t="s">
        <v>4</v>
      </c>
      <c r="G1" s="311"/>
      <c r="H1" s="284" t="s">
        <v>5</v>
      </c>
      <c r="I1" s="284"/>
      <c r="J1" s="310" t="s">
        <v>6</v>
      </c>
      <c r="K1" s="310"/>
      <c r="L1" s="309" t="s">
        <v>7</v>
      </c>
      <c r="M1" s="309"/>
      <c r="N1" s="303" t="s">
        <v>8</v>
      </c>
      <c r="O1" s="303"/>
      <c r="P1" s="302" t="s">
        <v>9</v>
      </c>
      <c r="Q1" s="302"/>
      <c r="R1" s="305" t="s">
        <v>10</v>
      </c>
      <c r="S1" s="305"/>
      <c r="T1" s="304" t="s">
        <v>11</v>
      </c>
      <c r="U1" s="304"/>
      <c r="V1" s="308" t="s">
        <v>12</v>
      </c>
      <c r="W1" s="308"/>
      <c r="X1" s="298" t="s">
        <v>13</v>
      </c>
      <c r="Y1" s="299"/>
    </row>
    <row r="2" spans="1:25" s="7" customFormat="1" ht="30.75" thickBot="1" x14ac:dyDescent="0.3">
      <c r="B2" s="104" t="s">
        <v>31</v>
      </c>
      <c r="C2" s="104" t="s">
        <v>22</v>
      </c>
      <c r="D2" s="96" t="s">
        <v>23</v>
      </c>
      <c r="E2" s="96" t="s">
        <v>15</v>
      </c>
      <c r="F2" s="97" t="s">
        <v>23</v>
      </c>
      <c r="G2" s="97" t="s">
        <v>15</v>
      </c>
      <c r="H2" s="80" t="s">
        <v>23</v>
      </c>
      <c r="I2" s="80" t="s">
        <v>15</v>
      </c>
      <c r="J2" s="98" t="s">
        <v>23</v>
      </c>
      <c r="K2" s="98" t="s">
        <v>15</v>
      </c>
      <c r="L2" s="99" t="s">
        <v>23</v>
      </c>
      <c r="M2" s="99" t="s">
        <v>15</v>
      </c>
      <c r="N2" s="100" t="s">
        <v>23</v>
      </c>
      <c r="O2" s="100" t="s">
        <v>15</v>
      </c>
      <c r="P2" s="101" t="s">
        <v>23</v>
      </c>
      <c r="Q2" s="101" t="s">
        <v>15</v>
      </c>
      <c r="R2" s="102" t="s">
        <v>23</v>
      </c>
      <c r="S2" s="102" t="s">
        <v>15</v>
      </c>
      <c r="T2" s="103" t="s">
        <v>23</v>
      </c>
      <c r="U2" s="103" t="s">
        <v>15</v>
      </c>
      <c r="V2" s="94" t="s">
        <v>23</v>
      </c>
      <c r="W2" s="94" t="s">
        <v>15</v>
      </c>
      <c r="X2" s="194"/>
      <c r="Y2" s="195"/>
    </row>
    <row r="3" spans="1:25" s="6" customFormat="1" ht="18" customHeight="1" x14ac:dyDescent="0.25">
      <c r="A3" s="274" t="s">
        <v>24</v>
      </c>
      <c r="B3" s="70">
        <v>0.4</v>
      </c>
      <c r="C3" s="70" t="s">
        <v>32</v>
      </c>
      <c r="D3" s="37">
        <f>'Andeler utslipp 2019'!C3</f>
        <v>0.51203744457064726</v>
      </c>
      <c r="E3" s="38">
        <f>D3*B3</f>
        <v>0.20481497782825892</v>
      </c>
      <c r="F3" s="39">
        <f>'Andeler utslipp 2019'!C4</f>
        <v>24.68574901302517</v>
      </c>
      <c r="G3" s="38">
        <f>F3*B3</f>
        <v>9.8742996052100693</v>
      </c>
      <c r="H3" s="39">
        <f>'Andeler utslipp 2019'!C5</f>
        <v>0.4550629501526483</v>
      </c>
      <c r="I3" s="38">
        <f>H3*B3</f>
        <v>0.18202518006105933</v>
      </c>
      <c r="J3" s="39">
        <f>'Andeler utslipp 2019'!C6</f>
        <v>0.12121240391384791</v>
      </c>
      <c r="K3" s="38">
        <f>J3*B3</f>
        <v>4.8484961565539164E-2</v>
      </c>
      <c r="L3" s="39">
        <f>'Andeler utslipp 2019'!C7</f>
        <v>45.441923832097828</v>
      </c>
      <c r="M3" s="38">
        <f>L3*B3</f>
        <v>18.176769532839131</v>
      </c>
      <c r="N3" s="40">
        <f>'Andeler utslipp 2019'!C8</f>
        <v>0.87081016731509853</v>
      </c>
      <c r="O3" s="40">
        <f>N3*B3</f>
        <v>0.34832406692603946</v>
      </c>
      <c r="P3" s="40">
        <f>'Andeler utslipp 2019'!C9</f>
        <v>9.3624753985132661E-2</v>
      </c>
      <c r="Q3" s="40">
        <f>P3*B3</f>
        <v>3.7449901594053064E-2</v>
      </c>
      <c r="R3" s="40">
        <f>'Andeler utslipp 2019'!C10</f>
        <v>15.414199576656184</v>
      </c>
      <c r="S3" s="40">
        <f>R3*B3</f>
        <v>6.1656798306624738</v>
      </c>
      <c r="T3" s="40">
        <f>'Andeler utslipp 2019'!C11</f>
        <v>11.93469057018808</v>
      </c>
      <c r="U3" s="40">
        <f>T3*B3</f>
        <v>4.773876228075232</v>
      </c>
      <c r="V3" s="40">
        <f>'Andeler utslipp 2019'!C12</f>
        <v>0.4706892880953627</v>
      </c>
      <c r="W3" s="40">
        <f>V3*B3</f>
        <v>0.1882757152381451</v>
      </c>
      <c r="X3" s="196">
        <f>D3+F3+H3+J3+L3+N3+P3+R3+T3+V3</f>
        <v>100.00000000000001</v>
      </c>
      <c r="Y3" s="217">
        <f>E3+G3+I3+K3+M3+O3+Q3+S3+U3+W3</f>
        <v>39.999999999999993</v>
      </c>
    </row>
    <row r="4" spans="1:25" s="6" customFormat="1" x14ac:dyDescent="0.25">
      <c r="A4" s="275"/>
      <c r="B4" s="71">
        <v>0.3</v>
      </c>
      <c r="C4" s="71"/>
      <c r="D4" s="41">
        <f>'Andeler utslipp 2019'!E33</f>
        <v>3.3665825366299416</v>
      </c>
      <c r="E4" s="42">
        <f>D4*B4</f>
        <v>1.0099747609889824</v>
      </c>
      <c r="F4" s="43">
        <f>'Andeler utslipp 2019'!E34</f>
        <v>18.940421893144496</v>
      </c>
      <c r="G4" s="42">
        <f>F4*B4</f>
        <v>5.6821265679433486</v>
      </c>
      <c r="H4" s="43">
        <f>'Andeler utslipp 2019'!E35</f>
        <v>6.2884612950041028</v>
      </c>
      <c r="I4" s="42">
        <f>H4*B4</f>
        <v>1.8865383885012308</v>
      </c>
      <c r="J4" s="43">
        <f>'Andeler utslipp 2019'!E36</f>
        <v>6.2711979495749191</v>
      </c>
      <c r="K4" s="42">
        <f>J4*B4</f>
        <v>1.8813593848724757</v>
      </c>
      <c r="L4" s="43">
        <f>'Andeler utslipp 2019'!E37</f>
        <v>9.7483809859211661</v>
      </c>
      <c r="M4" s="42">
        <f>L4*B4</f>
        <v>2.9245142957763499</v>
      </c>
      <c r="N4" s="44">
        <f>'Andeler utslipp 2019'!E38</f>
        <v>20.206285468981797</v>
      </c>
      <c r="O4" s="44">
        <f>N4*B4</f>
        <v>6.0618856406945385</v>
      </c>
      <c r="P4" s="44">
        <f>'Andeler utslipp 2019'!E39</f>
        <v>2.8313037393557088</v>
      </c>
      <c r="Q4" s="44">
        <f>P4*B4</f>
        <v>0.84939112180671261</v>
      </c>
      <c r="R4" s="44">
        <f>'Andeler utslipp 2019'!E40</f>
        <v>18.582495197912746</v>
      </c>
      <c r="S4" s="44">
        <f>R4*B4</f>
        <v>5.5747485593738233</v>
      </c>
      <c r="T4" s="44">
        <f>'Andeler utslipp 2019'!E41</f>
        <v>4.1656452520621068</v>
      </c>
      <c r="U4" s="44">
        <f>T4*B4</f>
        <v>1.249693575618632</v>
      </c>
      <c r="V4" s="44">
        <f>'Andeler utslipp 2019'!E42</f>
        <v>9.5992256814130172</v>
      </c>
      <c r="W4" s="44">
        <f>V4*B4</f>
        <v>2.8797677044239052</v>
      </c>
      <c r="X4" s="196">
        <f>D4+F4+H4+J4+L4+N4+P4+R4+T4+V4</f>
        <v>100</v>
      </c>
      <c r="Y4" s="217">
        <f t="shared" ref="Y4:Y7" si="0">E4+G4+I4+K4+M4+O4+Q4+S4+U4+W4</f>
        <v>29.999999999999996</v>
      </c>
    </row>
    <row r="5" spans="1:25" s="6" customFormat="1" ht="17.25" customHeight="1" x14ac:dyDescent="0.25">
      <c r="A5" s="300" t="s">
        <v>27</v>
      </c>
      <c r="B5" s="72">
        <v>0.2</v>
      </c>
      <c r="C5" s="219" t="s">
        <v>33</v>
      </c>
      <c r="D5" s="45">
        <f>'Andeler utslipp 2019'!C18</f>
        <v>0.82124791186607771</v>
      </c>
      <c r="E5" s="46">
        <f>D5*B5</f>
        <v>0.16424958237321555</v>
      </c>
      <c r="F5" s="47">
        <f>'Andeler utslipp 2019'!C19</f>
        <v>5.2136253917084945</v>
      </c>
      <c r="G5" s="46">
        <f>F5*B5</f>
        <v>1.042725078341699</v>
      </c>
      <c r="H5" s="47">
        <f>'Andeler utslipp 2019'!C20</f>
        <v>0.93744009451862398</v>
      </c>
      <c r="I5" s="46">
        <f>H5*B5</f>
        <v>0.1874880189037248</v>
      </c>
      <c r="J5" s="47">
        <f>'Andeler utslipp 2019'!C21</f>
        <v>0.10828954935429226</v>
      </c>
      <c r="K5" s="46">
        <f>J5*B5</f>
        <v>2.1657909870858454E-2</v>
      </c>
      <c r="L5" s="47">
        <f>'Andeler utslipp 2019'!C22</f>
        <v>55.474138436921727</v>
      </c>
      <c r="M5" s="46">
        <f>L5*B5</f>
        <v>11.094827687384345</v>
      </c>
      <c r="N5" s="48">
        <f>'Andeler utslipp 2019'!C23</f>
        <v>0.95864418980403809</v>
      </c>
      <c r="O5" s="48">
        <f>N5*B5</f>
        <v>0.19172883796080764</v>
      </c>
      <c r="P5" s="48">
        <f>'Andeler utslipp 2019'!C24</f>
        <v>3.1297557616847473E-2</v>
      </c>
      <c r="Q5" s="48">
        <f>P5*B5</f>
        <v>6.259511523369495E-3</v>
      </c>
      <c r="R5" s="48">
        <f>'Andeler utslipp 2019'!C25</f>
        <v>15.614429738939247</v>
      </c>
      <c r="S5" s="48">
        <f>R5*B5</f>
        <v>3.1228859477878497</v>
      </c>
      <c r="T5" s="48">
        <f>'Andeler utslipp 2019'!C26</f>
        <v>20.070654236320031</v>
      </c>
      <c r="U5" s="48">
        <f>T5*B5</f>
        <v>4.0141308472640063</v>
      </c>
      <c r="V5" s="48">
        <f>'Andeler utslipp 2019'!C27</f>
        <v>0.77023289295061637</v>
      </c>
      <c r="W5" s="48">
        <f>V5*B5</f>
        <v>0.15404657859012327</v>
      </c>
      <c r="X5" s="196">
        <f>D5+F5+H5+J5+L5+N5+P5+R5+T5+V5</f>
        <v>100</v>
      </c>
      <c r="Y5" s="217">
        <f t="shared" si="0"/>
        <v>20</v>
      </c>
    </row>
    <row r="6" spans="1:25" s="6" customFormat="1" ht="29.25" customHeight="1" x14ac:dyDescent="0.25">
      <c r="A6" s="301"/>
      <c r="B6" s="74">
        <v>0.1</v>
      </c>
      <c r="C6" s="74" t="s">
        <v>34</v>
      </c>
      <c r="D6" s="49">
        <f>'Andeler utslipp 2019'!F33</f>
        <v>9.6539463060726227</v>
      </c>
      <c r="E6" s="50">
        <f>D6*B6</f>
        <v>0.96539463060726227</v>
      </c>
      <c r="F6" s="51">
        <f>'Andeler utslipp 2019'!F34</f>
        <v>7.0240867436826351</v>
      </c>
      <c r="G6" s="50">
        <f>F6*B6</f>
        <v>0.7024086743682636</v>
      </c>
      <c r="H6" s="51">
        <f>'Andeler utslipp 2019'!F35</f>
        <v>9.5450292867218582</v>
      </c>
      <c r="I6" s="50">
        <f>H6*B6</f>
        <v>0.95450292867218589</v>
      </c>
      <c r="J6" s="51">
        <f>'Andeler utslipp 2019'!F36</f>
        <v>9.5450292867218582</v>
      </c>
      <c r="K6" s="50">
        <f>J6*B6</f>
        <v>0.95450292867218589</v>
      </c>
      <c r="L6" s="51">
        <f>'Andeler utslipp 2019'!F37</f>
        <v>3.5101484203868565</v>
      </c>
      <c r="M6" s="50">
        <f>L6*B6</f>
        <v>0.35101484203868566</v>
      </c>
      <c r="N6" s="52">
        <f>'Andeler utslipp 2019'!F38</f>
        <v>25.771579074149013</v>
      </c>
      <c r="O6" s="52">
        <f>N6*B6</f>
        <v>2.5771579074149016</v>
      </c>
      <c r="P6" s="52">
        <f>'Andeler utslipp 2019'!F39</f>
        <v>6.7360660170412183</v>
      </c>
      <c r="Q6" s="52">
        <f>P6*B6</f>
        <v>0.6736066017041219</v>
      </c>
      <c r="R6" s="52">
        <f>'Andeler utslipp 2019'!F40</f>
        <v>8.7857655934598924</v>
      </c>
      <c r="S6" s="52">
        <f>R6*B6</f>
        <v>0.87857655934598933</v>
      </c>
      <c r="T6" s="52">
        <f>'Andeler utslipp 2019'!F41</f>
        <v>4.6192860555918589</v>
      </c>
      <c r="U6" s="52">
        <f>T6*B6</f>
        <v>0.46192860555918591</v>
      </c>
      <c r="V6" s="52">
        <f>'Andeler utslipp 2019'!F42</f>
        <v>14.809063216172186</v>
      </c>
      <c r="W6" s="52">
        <f>V6*B6</f>
        <v>1.4809063216172187</v>
      </c>
      <c r="X6" s="196">
        <f>D6+F6+H6+J6+L6+N6+P6+R6+T6+V6</f>
        <v>100.00000000000001</v>
      </c>
      <c r="Y6" s="217">
        <f t="shared" si="0"/>
        <v>10</v>
      </c>
    </row>
    <row r="7" spans="1:25" s="6" customFormat="1" ht="15.75" thickBot="1" x14ac:dyDescent="0.3">
      <c r="B7" s="105">
        <f>SUM(B3:B6)</f>
        <v>0.99999999999999989</v>
      </c>
      <c r="C7" s="104" t="s">
        <v>14</v>
      </c>
      <c r="D7" s="107"/>
      <c r="E7" s="224">
        <f>SUM(E3:E6)</f>
        <v>2.3444339517977193</v>
      </c>
      <c r="F7" s="233"/>
      <c r="G7" s="224">
        <f>SUM(G3:G6)</f>
        <v>17.301559925863383</v>
      </c>
      <c r="H7" s="233"/>
      <c r="I7" s="224">
        <f>SUM(I3:I6)</f>
        <v>3.2105545161382012</v>
      </c>
      <c r="J7" s="233"/>
      <c r="K7" s="224">
        <f>SUM(K3:K6)</f>
        <v>2.9060051849810593</v>
      </c>
      <c r="L7" s="233"/>
      <c r="M7" s="224">
        <f>SUM(M3:M6)</f>
        <v>32.547126358038518</v>
      </c>
      <c r="N7" s="224"/>
      <c r="O7" s="224">
        <f>SUM(O3:O6)</f>
        <v>9.1790964529962871</v>
      </c>
      <c r="P7" s="224"/>
      <c r="Q7" s="224">
        <f>SUM(Q3:Q6)</f>
        <v>1.566707136628257</v>
      </c>
      <c r="R7" s="224"/>
      <c r="S7" s="224">
        <f>SUM(S3:S6)</f>
        <v>15.741890897170135</v>
      </c>
      <c r="T7" s="224"/>
      <c r="U7" s="224">
        <f>SUM(U3:U6)</f>
        <v>10.499629256517055</v>
      </c>
      <c r="V7" s="224"/>
      <c r="W7" s="224">
        <f>SUM(W3:W6)</f>
        <v>4.702996319869392</v>
      </c>
      <c r="X7" s="198">
        <f>SUM(E7:W7)</f>
        <v>100</v>
      </c>
      <c r="Y7" s="199">
        <f t="shared" si="0"/>
        <v>100</v>
      </c>
    </row>
  </sheetData>
  <mergeCells count="13">
    <mergeCell ref="X1:Y1"/>
    <mergeCell ref="A3:A4"/>
    <mergeCell ref="A5:A6"/>
    <mergeCell ref="P1:Q1"/>
    <mergeCell ref="N1:O1"/>
    <mergeCell ref="T1:U1"/>
    <mergeCell ref="R1:S1"/>
    <mergeCell ref="D1:E1"/>
    <mergeCell ref="V1:W1"/>
    <mergeCell ref="L1:M1"/>
    <mergeCell ref="J1:K1"/>
    <mergeCell ref="H1:I1"/>
    <mergeCell ref="F1:G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70DA-446D-468D-8B39-61B3AFA91EB4}">
  <dimension ref="A3:J61"/>
  <sheetViews>
    <sheetView workbookViewId="0">
      <selection activeCell="H23" sqref="H23"/>
    </sheetView>
  </sheetViews>
  <sheetFormatPr baseColWidth="10" defaultColWidth="11.42578125" defaultRowHeight="15" x14ac:dyDescent="0.25"/>
  <cols>
    <col min="1" max="1" width="20" bestFit="1" customWidth="1"/>
    <col min="2" max="9" width="18.140625" customWidth="1"/>
    <col min="10" max="10" width="18.140625" bestFit="1" customWidth="1"/>
    <col min="12" max="12" width="13.5703125" customWidth="1"/>
    <col min="13" max="13" width="20" customWidth="1"/>
  </cols>
  <sheetData>
    <row r="3" spans="1:7" x14ac:dyDescent="0.25">
      <c r="A3" s="312" t="s">
        <v>25</v>
      </c>
      <c r="B3" s="312"/>
      <c r="C3" s="312"/>
      <c r="E3" s="312" t="s">
        <v>35</v>
      </c>
      <c r="F3" s="312"/>
      <c r="G3" s="312"/>
    </row>
    <row r="4" spans="1:7" ht="60" x14ac:dyDescent="0.25">
      <c r="A4" s="14" t="s">
        <v>36</v>
      </c>
      <c r="B4" s="14" t="s">
        <v>37</v>
      </c>
      <c r="C4" s="14" t="s">
        <v>38</v>
      </c>
      <c r="E4" s="14" t="s">
        <v>36</v>
      </c>
      <c r="F4" s="14" t="s">
        <v>39</v>
      </c>
      <c r="G4" s="14" t="s">
        <v>38</v>
      </c>
    </row>
    <row r="5" spans="1:7" x14ac:dyDescent="0.25">
      <c r="A5" s="15" t="s">
        <v>3</v>
      </c>
      <c r="B5" s="34">
        <v>300564</v>
      </c>
      <c r="C5" s="200">
        <v>3.0671736375158427</v>
      </c>
      <c r="E5" s="15" t="s">
        <v>3</v>
      </c>
      <c r="F5" s="226">
        <v>42513.133333333331</v>
      </c>
      <c r="G5" s="18">
        <v>3.6832139262528965</v>
      </c>
    </row>
    <row r="6" spans="1:7" x14ac:dyDescent="0.25">
      <c r="A6" s="15" t="s">
        <v>4</v>
      </c>
      <c r="B6" s="34">
        <v>2035957</v>
      </c>
      <c r="C6" s="200">
        <v>20.776385852982536</v>
      </c>
      <c r="E6" s="15" t="s">
        <v>4</v>
      </c>
      <c r="F6" s="226">
        <v>189259.4</v>
      </c>
      <c r="G6" s="18">
        <v>16.396882635976038</v>
      </c>
    </row>
    <row r="7" spans="1:7" x14ac:dyDescent="0.25">
      <c r="A7" s="15" t="s">
        <v>5</v>
      </c>
      <c r="B7" s="34">
        <v>514517</v>
      </c>
      <c r="C7" s="200">
        <v>5.2505056442346358</v>
      </c>
      <c r="E7" s="15" t="s">
        <v>5</v>
      </c>
      <c r="F7" s="226">
        <v>76521.333333333343</v>
      </c>
      <c r="G7" s="18">
        <v>6.6295852243802313</v>
      </c>
    </row>
    <row r="8" spans="1:7" x14ac:dyDescent="0.25">
      <c r="A8" s="15" t="s">
        <v>6</v>
      </c>
      <c r="B8" s="34">
        <v>548650</v>
      </c>
      <c r="C8" s="200">
        <v>5.5988235990440209</v>
      </c>
      <c r="E8" s="15" t="s">
        <v>6</v>
      </c>
      <c r="F8" s="226">
        <v>99994.666666666672</v>
      </c>
      <c r="G8" s="18">
        <v>8.6632463885908901</v>
      </c>
    </row>
    <row r="9" spans="1:7" x14ac:dyDescent="0.25">
      <c r="A9" s="15" t="s">
        <v>7</v>
      </c>
      <c r="B9" s="34">
        <v>1976984</v>
      </c>
      <c r="C9" s="200">
        <v>20.174582473585065</v>
      </c>
      <c r="E9" s="15" t="s">
        <v>7</v>
      </c>
      <c r="F9" s="226">
        <v>71119.600000000006</v>
      </c>
      <c r="G9" s="18">
        <v>6.1615947969694584</v>
      </c>
    </row>
    <row r="10" spans="1:7" x14ac:dyDescent="0.25">
      <c r="A10" s="15" t="s">
        <v>8</v>
      </c>
      <c r="B10" s="34">
        <v>992450</v>
      </c>
      <c r="C10" s="200">
        <v>10.127681547199925</v>
      </c>
      <c r="E10" s="15" t="s">
        <v>8</v>
      </c>
      <c r="F10" s="226">
        <v>223529.46666666665</v>
      </c>
      <c r="G10" s="18">
        <v>19.365941298639068</v>
      </c>
    </row>
    <row r="11" spans="1:7" x14ac:dyDescent="0.25">
      <c r="A11" s="15" t="s">
        <v>9</v>
      </c>
      <c r="B11" s="34">
        <v>331263</v>
      </c>
      <c r="C11" s="200">
        <v>3.3804485589904667</v>
      </c>
      <c r="E11" s="15" t="s">
        <v>9</v>
      </c>
      <c r="F11" s="226">
        <v>67973.866666666669</v>
      </c>
      <c r="G11" s="18">
        <v>5.8890576322593073</v>
      </c>
    </row>
    <row r="12" spans="1:7" x14ac:dyDescent="0.25">
      <c r="A12" s="15" t="s">
        <v>10</v>
      </c>
      <c r="B12" s="34">
        <v>1625483</v>
      </c>
      <c r="C12" s="200">
        <v>16.587610644755078</v>
      </c>
      <c r="E12" s="15" t="s">
        <v>10</v>
      </c>
      <c r="F12" s="226">
        <v>145979.13333333333</v>
      </c>
      <c r="G12" s="18">
        <v>12.647206514277039</v>
      </c>
    </row>
    <row r="13" spans="1:7" x14ac:dyDescent="0.25">
      <c r="A13" s="15" t="s">
        <v>11</v>
      </c>
      <c r="B13" s="34">
        <v>643642</v>
      </c>
      <c r="C13" s="200">
        <v>6.5681910488214559</v>
      </c>
      <c r="E13" s="15" t="s">
        <v>11</v>
      </c>
      <c r="F13" s="226">
        <v>31336.933333333331</v>
      </c>
      <c r="G13" s="18">
        <v>2.7149405421240478</v>
      </c>
    </row>
    <row r="14" spans="1:7" x14ac:dyDescent="0.25">
      <c r="A14" s="15" t="s">
        <v>12</v>
      </c>
      <c r="B14" s="34">
        <v>829870</v>
      </c>
      <c r="C14" s="200">
        <v>8.4685969928709781</v>
      </c>
      <c r="E14" s="15" t="s">
        <v>12</v>
      </c>
      <c r="F14" s="226">
        <v>206012.59999999998</v>
      </c>
      <c r="G14" s="18">
        <v>17.848331040531022</v>
      </c>
    </row>
    <row r="15" spans="1:7" ht="15.75" thickBot="1" x14ac:dyDescent="0.3">
      <c r="A15" s="230" t="s">
        <v>40</v>
      </c>
      <c r="B15" s="231">
        <v>9799380</v>
      </c>
      <c r="C15" s="231">
        <v>100</v>
      </c>
      <c r="E15" s="230" t="s">
        <v>40</v>
      </c>
      <c r="F15" s="231">
        <v>1154240.1333333333</v>
      </c>
      <c r="G15" s="231">
        <v>100.00000000000001</v>
      </c>
    </row>
    <row r="16" spans="1:7" x14ac:dyDescent="0.25">
      <c r="E16" s="19"/>
    </row>
    <row r="19" spans="1:7" x14ac:dyDescent="0.25">
      <c r="A19" s="312" t="s">
        <v>28</v>
      </c>
      <c r="B19" s="312"/>
      <c r="C19" s="312"/>
      <c r="E19" s="312" t="s">
        <v>41</v>
      </c>
      <c r="F19" s="312"/>
      <c r="G19" s="312"/>
    </row>
    <row r="20" spans="1:7" ht="35.25" customHeight="1" x14ac:dyDescent="0.25">
      <c r="A20" s="14" t="s">
        <v>36</v>
      </c>
      <c r="B20" s="14" t="s">
        <v>42</v>
      </c>
      <c r="C20" s="14" t="s">
        <v>38</v>
      </c>
      <c r="E20" s="14" t="s">
        <v>36</v>
      </c>
      <c r="F20" s="14" t="s">
        <v>43</v>
      </c>
      <c r="G20" s="14" t="s">
        <v>38</v>
      </c>
    </row>
    <row r="21" spans="1:7" x14ac:dyDescent="0.25">
      <c r="A21" s="15" t="s">
        <v>3</v>
      </c>
      <c r="B21" s="232">
        <v>21206</v>
      </c>
      <c r="C21" s="201">
        <f>B21/$B$31*100</f>
        <v>2.6226515667764487</v>
      </c>
      <c r="E21" s="15" t="s">
        <v>3</v>
      </c>
      <c r="F21" s="23">
        <v>0</v>
      </c>
      <c r="G21" s="201">
        <f t="shared" ref="G21:G30" si="0">F21/$F$31*100</f>
        <v>0</v>
      </c>
    </row>
    <row r="22" spans="1:7" x14ac:dyDescent="0.25">
      <c r="A22" s="15" t="s">
        <v>4</v>
      </c>
      <c r="B22" s="232">
        <v>190764</v>
      </c>
      <c r="C22" s="201">
        <f t="shared" ref="C22:C30" si="1">B22/$B$31*100</f>
        <v>23.592733353038881</v>
      </c>
      <c r="E22" s="15" t="s">
        <v>4</v>
      </c>
      <c r="F22" s="15">
        <v>476</v>
      </c>
      <c r="G22" s="201">
        <f t="shared" si="0"/>
        <v>57.142857142857139</v>
      </c>
    </row>
    <row r="23" spans="1:7" x14ac:dyDescent="0.25">
      <c r="A23" s="15" t="s">
        <v>5</v>
      </c>
      <c r="B23" s="232">
        <v>59794</v>
      </c>
      <c r="C23" s="201">
        <f t="shared" si="1"/>
        <v>7.395021587467272</v>
      </c>
      <c r="E23" s="15" t="s">
        <v>5</v>
      </c>
      <c r="F23" s="15">
        <v>40</v>
      </c>
      <c r="G23" s="201">
        <f t="shared" si="0"/>
        <v>4.8019207683073235</v>
      </c>
    </row>
    <row r="24" spans="1:7" x14ac:dyDescent="0.25">
      <c r="A24" s="15" t="s">
        <v>6</v>
      </c>
      <c r="B24" s="232">
        <v>29700</v>
      </c>
      <c r="C24" s="201">
        <f t="shared" si="1"/>
        <v>3.6731468232226976</v>
      </c>
      <c r="E24" s="15" t="s">
        <v>6</v>
      </c>
      <c r="F24" s="15">
        <v>10</v>
      </c>
      <c r="G24" s="201">
        <f t="shared" si="0"/>
        <v>1.2004801920768309</v>
      </c>
    </row>
    <row r="25" spans="1:7" x14ac:dyDescent="0.25">
      <c r="A25" s="15" t="s">
        <v>44</v>
      </c>
      <c r="B25" s="232">
        <v>85960</v>
      </c>
      <c r="C25" s="201">
        <f t="shared" si="1"/>
        <v>10.631101041219633</v>
      </c>
      <c r="E25" s="15" t="s">
        <v>7</v>
      </c>
      <c r="F25" s="15">
        <v>78</v>
      </c>
      <c r="G25" s="201">
        <f t="shared" si="0"/>
        <v>9.3637454981992807</v>
      </c>
    </row>
    <row r="26" spans="1:7" x14ac:dyDescent="0.25">
      <c r="A26" s="15" t="s">
        <v>8</v>
      </c>
      <c r="B26" s="232">
        <v>32155</v>
      </c>
      <c r="C26" s="201">
        <f t="shared" si="1"/>
        <v>3.9767688922803317</v>
      </c>
      <c r="E26" s="15" t="s">
        <v>8</v>
      </c>
      <c r="F26" s="15">
        <v>1</v>
      </c>
      <c r="G26" s="201">
        <f t="shared" si="0"/>
        <v>0.12004801920768307</v>
      </c>
    </row>
    <row r="27" spans="1:7" x14ac:dyDescent="0.25">
      <c r="A27" s="15" t="s">
        <v>9</v>
      </c>
      <c r="B27" s="232">
        <v>32998</v>
      </c>
      <c r="C27" s="201">
        <f t="shared" si="1"/>
        <v>4.0810268980707942</v>
      </c>
      <c r="E27" s="15" t="s">
        <v>9</v>
      </c>
      <c r="F27" s="15">
        <v>12</v>
      </c>
      <c r="G27" s="201">
        <f t="shared" si="0"/>
        <v>1.440576230492197</v>
      </c>
    </row>
    <row r="28" spans="1:7" x14ac:dyDescent="0.25">
      <c r="A28" s="15" t="s">
        <v>10</v>
      </c>
      <c r="B28" s="232">
        <v>143963</v>
      </c>
      <c r="C28" s="201">
        <f t="shared" si="1"/>
        <v>17.804620744498628</v>
      </c>
      <c r="E28" s="15" t="s">
        <v>10</v>
      </c>
      <c r="F28" s="15">
        <v>125</v>
      </c>
      <c r="G28" s="201">
        <f t="shared" si="0"/>
        <v>15.006002400960384</v>
      </c>
    </row>
    <row r="29" spans="1:7" x14ac:dyDescent="0.25">
      <c r="A29" s="15" t="s">
        <v>11</v>
      </c>
      <c r="B29" s="232">
        <v>38496</v>
      </c>
      <c r="C29" s="201">
        <f t="shared" si="1"/>
        <v>4.7609919227872384</v>
      </c>
      <c r="E29" s="15" t="s">
        <v>11</v>
      </c>
      <c r="F29" s="15">
        <v>25</v>
      </c>
      <c r="G29" s="201">
        <f t="shared" si="0"/>
        <v>3.0012004801920766</v>
      </c>
    </row>
    <row r="30" spans="1:7" x14ac:dyDescent="0.25">
      <c r="A30" s="15" t="s">
        <v>12</v>
      </c>
      <c r="B30" s="232">
        <v>173535</v>
      </c>
      <c r="C30" s="201">
        <f t="shared" si="1"/>
        <v>21.461937170638077</v>
      </c>
      <c r="E30" s="15" t="s">
        <v>12</v>
      </c>
      <c r="F30" s="15">
        <v>66</v>
      </c>
      <c r="G30" s="201">
        <f t="shared" si="0"/>
        <v>7.923169267707082</v>
      </c>
    </row>
    <row r="31" spans="1:7" ht="15.75" thickBot="1" x14ac:dyDescent="0.3">
      <c r="A31" s="230" t="s">
        <v>40</v>
      </c>
      <c r="B31" s="231">
        <v>808571</v>
      </c>
      <c r="C31" s="231">
        <v>100</v>
      </c>
      <c r="E31" s="230" t="s">
        <v>40</v>
      </c>
      <c r="F31" s="231">
        <v>833</v>
      </c>
      <c r="G31" s="231">
        <f>SUM(G21:G30)</f>
        <v>100.00000000000001</v>
      </c>
    </row>
    <row r="35" spans="1:9" x14ac:dyDescent="0.25">
      <c r="A35" s="312" t="s">
        <v>45</v>
      </c>
      <c r="B35" s="312"/>
      <c r="C35" s="312"/>
      <c r="D35" s="312"/>
      <c r="E35" s="312"/>
      <c r="F35" s="312"/>
      <c r="G35" s="312"/>
      <c r="H35" s="312"/>
      <c r="I35" s="312"/>
    </row>
    <row r="36" spans="1:9" x14ac:dyDescent="0.25">
      <c r="A36" s="16" t="s">
        <v>36</v>
      </c>
      <c r="B36" s="16" t="s">
        <v>46</v>
      </c>
      <c r="C36" s="16" t="s">
        <v>47</v>
      </c>
      <c r="D36" s="16" t="s">
        <v>48</v>
      </c>
      <c r="E36" s="16" t="s">
        <v>49</v>
      </c>
      <c r="F36" s="16" t="s">
        <v>50</v>
      </c>
      <c r="G36" s="16" t="s">
        <v>51</v>
      </c>
      <c r="H36" s="16" t="s">
        <v>52</v>
      </c>
      <c r="I36" s="16" t="s">
        <v>38</v>
      </c>
    </row>
    <row r="37" spans="1:9" x14ac:dyDescent="0.25">
      <c r="A37" t="s">
        <v>3</v>
      </c>
      <c r="B37" s="226">
        <v>3193</v>
      </c>
      <c r="C37" s="226">
        <v>72</v>
      </c>
      <c r="D37" s="226">
        <v>2092</v>
      </c>
      <c r="E37" s="226">
        <v>286</v>
      </c>
      <c r="F37" s="226">
        <v>3468</v>
      </c>
      <c r="G37" s="226">
        <v>474</v>
      </c>
      <c r="H37" s="226">
        <f>SUM(B37:G37)</f>
        <v>9585</v>
      </c>
      <c r="I37" s="227">
        <f t="shared" ref="I37:I46" si="2">H37/$H$47*100</f>
        <v>5.0458256781726583</v>
      </c>
    </row>
    <row r="38" spans="1:9" x14ac:dyDescent="0.25">
      <c r="A38" t="s">
        <v>4</v>
      </c>
      <c r="B38" s="226">
        <v>24204</v>
      </c>
      <c r="C38" s="226">
        <v>374</v>
      </c>
      <c r="D38" s="226">
        <v>8392</v>
      </c>
      <c r="E38" s="226">
        <v>1578</v>
      </c>
      <c r="F38" s="226">
        <v>6885</v>
      </c>
      <c r="G38" s="226" t="s">
        <v>53</v>
      </c>
      <c r="H38" s="226">
        <f t="shared" ref="H38:H47" si="3">SUM(B38:G38)</f>
        <v>41433</v>
      </c>
      <c r="I38" s="227">
        <f t="shared" si="2"/>
        <v>21.811548807900653</v>
      </c>
    </row>
    <row r="39" spans="1:9" x14ac:dyDescent="0.25">
      <c r="A39" t="s">
        <v>5</v>
      </c>
      <c r="B39" s="226">
        <v>3129</v>
      </c>
      <c r="C39" s="226">
        <v>628</v>
      </c>
      <c r="D39" s="226">
        <v>1354</v>
      </c>
      <c r="E39" s="226">
        <v>1174</v>
      </c>
      <c r="F39" s="226">
        <v>3178</v>
      </c>
      <c r="G39" s="226">
        <v>1941</v>
      </c>
      <c r="H39" s="226">
        <f t="shared" si="3"/>
        <v>11404</v>
      </c>
      <c r="I39" s="227">
        <f t="shared" si="2"/>
        <v>6.0034007338425663</v>
      </c>
    </row>
    <row r="40" spans="1:9" x14ac:dyDescent="0.25">
      <c r="A40" t="s">
        <v>6</v>
      </c>
      <c r="B40" s="226" t="s">
        <v>54</v>
      </c>
      <c r="C40" s="226" t="s">
        <v>54</v>
      </c>
      <c r="D40" s="226">
        <v>3615</v>
      </c>
      <c r="E40" s="226">
        <v>1032</v>
      </c>
      <c r="F40" s="226">
        <v>1775</v>
      </c>
      <c r="G40" s="226">
        <v>779</v>
      </c>
      <c r="H40" s="226">
        <f t="shared" si="3"/>
        <v>7201</v>
      </c>
      <c r="I40" s="227">
        <f t="shared" si="2"/>
        <v>3.7908180186250715</v>
      </c>
    </row>
    <row r="41" spans="1:9" x14ac:dyDescent="0.25">
      <c r="A41" t="s">
        <v>44</v>
      </c>
      <c r="B41" s="226">
        <v>6339</v>
      </c>
      <c r="C41" s="226">
        <v>252</v>
      </c>
      <c r="D41" s="226">
        <v>4037</v>
      </c>
      <c r="E41" s="226">
        <v>700</v>
      </c>
      <c r="F41" s="226">
        <v>2739</v>
      </c>
      <c r="G41" s="226">
        <v>125</v>
      </c>
      <c r="H41" s="226">
        <f t="shared" si="3"/>
        <v>14192</v>
      </c>
      <c r="I41" s="227">
        <f t="shared" si="2"/>
        <v>7.4710858658973782</v>
      </c>
    </row>
    <row r="42" spans="1:9" x14ac:dyDescent="0.25">
      <c r="A42" t="s">
        <v>8</v>
      </c>
      <c r="B42" s="226">
        <v>5108</v>
      </c>
      <c r="C42" s="226">
        <v>682</v>
      </c>
      <c r="D42" s="226">
        <v>4408</v>
      </c>
      <c r="E42" s="226">
        <v>938</v>
      </c>
      <c r="F42" s="226">
        <v>1666</v>
      </c>
      <c r="G42" s="226">
        <v>7860</v>
      </c>
      <c r="H42" s="226">
        <f t="shared" si="3"/>
        <v>20662</v>
      </c>
      <c r="I42" s="227">
        <f t="shared" si="2"/>
        <v>10.877084002337346</v>
      </c>
    </row>
    <row r="43" spans="1:9" x14ac:dyDescent="0.25">
      <c r="A43" t="s">
        <v>9</v>
      </c>
      <c r="B43" s="226">
        <v>9819</v>
      </c>
      <c r="C43" s="226">
        <v>422</v>
      </c>
      <c r="D43" s="226">
        <v>1438</v>
      </c>
      <c r="E43" s="226">
        <v>1001</v>
      </c>
      <c r="F43" s="226">
        <v>5407</v>
      </c>
      <c r="G43" s="226">
        <v>11</v>
      </c>
      <c r="H43" s="226">
        <f t="shared" si="3"/>
        <v>18098</v>
      </c>
      <c r="I43" s="227">
        <f t="shared" si="2"/>
        <v>9.5273190530588181</v>
      </c>
    </row>
    <row r="44" spans="1:9" x14ac:dyDescent="0.25">
      <c r="A44" t="s">
        <v>10</v>
      </c>
      <c r="B44" s="226">
        <v>10334</v>
      </c>
      <c r="C44" s="226">
        <v>917</v>
      </c>
      <c r="D44" s="226">
        <v>7169</v>
      </c>
      <c r="E44" s="226">
        <v>1049</v>
      </c>
      <c r="F44" s="226">
        <v>16879</v>
      </c>
      <c r="G44" s="226">
        <v>2346</v>
      </c>
      <c r="H44" s="226">
        <f t="shared" si="3"/>
        <v>38694</v>
      </c>
      <c r="I44" s="227">
        <f t="shared" si="2"/>
        <v>20.369658715828152</v>
      </c>
    </row>
    <row r="45" spans="1:9" x14ac:dyDescent="0.25">
      <c r="A45" t="s">
        <v>11</v>
      </c>
      <c r="B45" s="226">
        <v>1033</v>
      </c>
      <c r="C45" s="226">
        <v>10</v>
      </c>
      <c r="D45" s="226">
        <v>1083</v>
      </c>
      <c r="E45" s="226">
        <v>273</v>
      </c>
      <c r="F45" s="226">
        <v>1556</v>
      </c>
      <c r="G45" s="226">
        <v>1</v>
      </c>
      <c r="H45" s="226">
        <f t="shared" si="3"/>
        <v>3956</v>
      </c>
      <c r="I45" s="227">
        <f t="shared" si="2"/>
        <v>2.0825546565311459</v>
      </c>
    </row>
    <row r="46" spans="1:9" x14ac:dyDescent="0.25">
      <c r="A46" t="s">
        <v>12</v>
      </c>
      <c r="B46" s="226">
        <v>6258</v>
      </c>
      <c r="C46" s="226">
        <v>367</v>
      </c>
      <c r="D46" s="226">
        <v>10034</v>
      </c>
      <c r="E46" s="226">
        <v>1581</v>
      </c>
      <c r="F46" s="226">
        <v>3074</v>
      </c>
      <c r="G46" s="226">
        <v>3420</v>
      </c>
      <c r="H46" s="226">
        <f t="shared" si="3"/>
        <v>24734</v>
      </c>
      <c r="I46" s="227">
        <f t="shared" si="2"/>
        <v>13.02070446780621</v>
      </c>
    </row>
    <row r="47" spans="1:9" ht="15.75" thickBot="1" x14ac:dyDescent="0.3">
      <c r="A47" s="230" t="s">
        <v>40</v>
      </c>
      <c r="B47" s="231">
        <f t="shared" ref="B47:I47" si="4">SUM(B37:B46)</f>
        <v>69417</v>
      </c>
      <c r="C47" s="231">
        <f t="shared" si="4"/>
        <v>3724</v>
      </c>
      <c r="D47" s="231">
        <f t="shared" si="4"/>
        <v>43622</v>
      </c>
      <c r="E47" s="231">
        <f t="shared" si="4"/>
        <v>9612</v>
      </c>
      <c r="F47" s="231">
        <f t="shared" si="4"/>
        <v>46627</v>
      </c>
      <c r="G47" s="231">
        <f t="shared" si="4"/>
        <v>16957</v>
      </c>
      <c r="H47" s="231">
        <f t="shared" si="3"/>
        <v>189959</v>
      </c>
      <c r="I47" s="234">
        <f t="shared" si="4"/>
        <v>100</v>
      </c>
    </row>
    <row r="51" spans="10:10" x14ac:dyDescent="0.25">
      <c r="J51" s="18"/>
    </row>
    <row r="52" spans="10:10" x14ac:dyDescent="0.25">
      <c r="J52" s="18"/>
    </row>
    <row r="53" spans="10:10" x14ac:dyDescent="0.25">
      <c r="J53" s="18"/>
    </row>
    <row r="54" spans="10:10" x14ac:dyDescent="0.25">
      <c r="J54" s="18"/>
    </row>
    <row r="55" spans="10:10" x14ac:dyDescent="0.25">
      <c r="J55" s="18"/>
    </row>
    <row r="56" spans="10:10" x14ac:dyDescent="0.25">
      <c r="J56" s="18"/>
    </row>
    <row r="57" spans="10:10" x14ac:dyDescent="0.25">
      <c r="J57" s="18"/>
    </row>
    <row r="58" spans="10:10" x14ac:dyDescent="0.25">
      <c r="J58" s="18"/>
    </row>
    <row r="59" spans="10:10" x14ac:dyDescent="0.25">
      <c r="J59" s="18"/>
    </row>
    <row r="60" spans="10:10" x14ac:dyDescent="0.25">
      <c r="J60" s="18"/>
    </row>
    <row r="61" spans="10:10" x14ac:dyDescent="0.25">
      <c r="J61" s="18"/>
    </row>
  </sheetData>
  <mergeCells count="5">
    <mergeCell ref="A19:C19"/>
    <mergeCell ref="E19:G19"/>
    <mergeCell ref="A3:C3"/>
    <mergeCell ref="E3:G3"/>
    <mergeCell ref="A35:I35"/>
  </mergeCells>
  <pageMargins left="0.7" right="0.7" top="0.75" bottom="0.75" header="0.3" footer="0.3"/>
  <pageSetup paperSize="9" orientation="portrait" verticalDpi="0" r:id="rId1"/>
  <ignoredErrors>
    <ignoredError sqref="H4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13A1-13B8-4C81-B8EE-9AEFD3DD32D3}">
  <dimension ref="A1:F43"/>
  <sheetViews>
    <sheetView workbookViewId="0">
      <selection activeCell="C18" sqref="C18"/>
    </sheetView>
  </sheetViews>
  <sheetFormatPr baseColWidth="10" defaultColWidth="11.42578125" defaultRowHeight="15" x14ac:dyDescent="0.25"/>
  <cols>
    <col min="1" max="1" width="20" bestFit="1" customWidth="1"/>
    <col min="2" max="6" width="15.140625" customWidth="1"/>
  </cols>
  <sheetData>
    <row r="1" spans="1:3" x14ac:dyDescent="0.25">
      <c r="A1" s="312" t="s">
        <v>55</v>
      </c>
      <c r="B1" s="312"/>
      <c r="C1" s="312"/>
    </row>
    <row r="2" spans="1:3" x14ac:dyDescent="0.25">
      <c r="A2" s="16" t="s">
        <v>36</v>
      </c>
      <c r="B2" s="16" t="s">
        <v>56</v>
      </c>
      <c r="C2" s="16" t="s">
        <v>38</v>
      </c>
    </row>
    <row r="3" spans="1:3" x14ac:dyDescent="0.25">
      <c r="A3" t="s">
        <v>3</v>
      </c>
      <c r="B3" s="31">
        <v>15368</v>
      </c>
      <c r="C3" s="18">
        <f>B3/$B$13*100</f>
        <v>0.51203744457064726</v>
      </c>
    </row>
    <row r="4" spans="1:3" x14ac:dyDescent="0.25">
      <c r="A4" t="s">
        <v>4</v>
      </c>
      <c r="B4" s="31">
        <v>740904</v>
      </c>
      <c r="C4" s="18">
        <f>B4/$B$13*100</f>
        <v>24.68574901302517</v>
      </c>
    </row>
    <row r="5" spans="1:3" x14ac:dyDescent="0.25">
      <c r="A5" t="s">
        <v>5</v>
      </c>
      <c r="B5" s="31">
        <v>13658</v>
      </c>
      <c r="C5" s="18">
        <f t="shared" ref="C5:C12" si="0">B5/$B$13*100</f>
        <v>0.4550629501526483</v>
      </c>
    </row>
    <row r="6" spans="1:3" x14ac:dyDescent="0.25">
      <c r="A6" t="s">
        <v>6</v>
      </c>
      <c r="B6" s="31">
        <v>3638</v>
      </c>
      <c r="C6" s="18">
        <f t="shared" si="0"/>
        <v>0.12121240391384791</v>
      </c>
    </row>
    <row r="7" spans="1:3" x14ac:dyDescent="0.25">
      <c r="A7" t="s">
        <v>7</v>
      </c>
      <c r="B7" s="31">
        <v>1363868</v>
      </c>
      <c r="C7" s="18">
        <f t="shared" si="0"/>
        <v>45.441923832097828</v>
      </c>
    </row>
    <row r="8" spans="1:3" x14ac:dyDescent="0.25">
      <c r="A8" t="s">
        <v>8</v>
      </c>
      <c r="B8" s="31">
        <v>26136</v>
      </c>
      <c r="C8" s="18">
        <f t="shared" si="0"/>
        <v>0.87081016731509853</v>
      </c>
    </row>
    <row r="9" spans="1:3" x14ac:dyDescent="0.25">
      <c r="A9" t="s">
        <v>9</v>
      </c>
      <c r="B9" s="31">
        <v>2810</v>
      </c>
      <c r="C9" s="18">
        <f t="shared" si="0"/>
        <v>9.3624753985132661E-2</v>
      </c>
    </row>
    <row r="10" spans="1:3" x14ac:dyDescent="0.25">
      <c r="A10" t="s">
        <v>10</v>
      </c>
      <c r="B10" s="31">
        <v>462633</v>
      </c>
      <c r="C10" s="18">
        <f t="shared" si="0"/>
        <v>15.414199576656184</v>
      </c>
    </row>
    <row r="11" spans="1:3" x14ac:dyDescent="0.25">
      <c r="A11" t="s">
        <v>11</v>
      </c>
      <c r="B11" s="31">
        <v>358201</v>
      </c>
      <c r="C11" s="18">
        <f t="shared" si="0"/>
        <v>11.93469057018808</v>
      </c>
    </row>
    <row r="12" spans="1:3" x14ac:dyDescent="0.25">
      <c r="A12" t="s">
        <v>12</v>
      </c>
      <c r="B12" s="31">
        <v>14127</v>
      </c>
      <c r="C12" s="18">
        <f t="shared" si="0"/>
        <v>0.4706892880953627</v>
      </c>
    </row>
    <row r="13" spans="1:3" ht="15.75" thickBot="1" x14ac:dyDescent="0.3">
      <c r="A13" s="230" t="s">
        <v>40</v>
      </c>
      <c r="B13" s="231">
        <v>3001343</v>
      </c>
      <c r="C13" s="231">
        <f>SUM(C3:C12)</f>
        <v>100.00000000000001</v>
      </c>
    </row>
    <row r="16" spans="1:3" x14ac:dyDescent="0.25">
      <c r="A16" s="312" t="s">
        <v>57</v>
      </c>
      <c r="B16" s="312"/>
      <c r="C16" s="312"/>
    </row>
    <row r="17" spans="1:6" x14ac:dyDescent="0.25">
      <c r="A17" s="16" t="s">
        <v>36</v>
      </c>
      <c r="B17" s="16" t="s">
        <v>56</v>
      </c>
      <c r="C17" s="16" t="s">
        <v>38</v>
      </c>
    </row>
    <row r="18" spans="1:6" x14ac:dyDescent="0.25">
      <c r="A18" s="228" t="s">
        <v>3</v>
      </c>
      <c r="B18" s="226">
        <v>10496</v>
      </c>
      <c r="C18" s="227">
        <f t="shared" ref="C18:C28" si="1">B18/$B$28*100</f>
        <v>0.82124791186607771</v>
      </c>
    </row>
    <row r="19" spans="1:6" x14ac:dyDescent="0.25">
      <c r="A19" s="228" t="s">
        <v>4</v>
      </c>
      <c r="B19" s="226">
        <v>66633</v>
      </c>
      <c r="C19" s="227">
        <f t="shared" si="1"/>
        <v>5.2136253917084945</v>
      </c>
    </row>
    <row r="20" spans="1:6" x14ac:dyDescent="0.25">
      <c r="A20" s="228" t="s">
        <v>5</v>
      </c>
      <c r="B20" s="226">
        <v>11981</v>
      </c>
      <c r="C20" s="227">
        <f t="shared" si="1"/>
        <v>0.93744009451862398</v>
      </c>
    </row>
    <row r="21" spans="1:6" x14ac:dyDescent="0.25">
      <c r="A21" s="228" t="s">
        <v>6</v>
      </c>
      <c r="B21" s="226">
        <v>1384</v>
      </c>
      <c r="C21" s="227">
        <f t="shared" si="1"/>
        <v>0.10828954935429226</v>
      </c>
    </row>
    <row r="22" spans="1:6" x14ac:dyDescent="0.25">
      <c r="A22" s="228" t="s">
        <v>44</v>
      </c>
      <c r="B22" s="226">
        <v>708990</v>
      </c>
      <c r="C22" s="227">
        <f t="shared" si="1"/>
        <v>55.474138436921727</v>
      </c>
    </row>
    <row r="23" spans="1:6" x14ac:dyDescent="0.25">
      <c r="A23" s="228" t="s">
        <v>8</v>
      </c>
      <c r="B23" s="226">
        <v>12252</v>
      </c>
      <c r="C23" s="227">
        <f t="shared" si="1"/>
        <v>0.95864418980403809</v>
      </c>
    </row>
    <row r="24" spans="1:6" x14ac:dyDescent="0.25">
      <c r="A24" s="228" t="s">
        <v>9</v>
      </c>
      <c r="B24" s="226">
        <v>400</v>
      </c>
      <c r="C24" s="227">
        <f t="shared" si="1"/>
        <v>3.1297557616847473E-2</v>
      </c>
    </row>
    <row r="25" spans="1:6" x14ac:dyDescent="0.25">
      <c r="A25" s="228" t="s">
        <v>10</v>
      </c>
      <c r="B25" s="226">
        <v>199561</v>
      </c>
      <c r="C25" s="227">
        <f t="shared" si="1"/>
        <v>15.614429738939247</v>
      </c>
    </row>
    <row r="26" spans="1:6" x14ac:dyDescent="0.25">
      <c r="A26" s="228" t="s">
        <v>11</v>
      </c>
      <c r="B26" s="226">
        <v>256514</v>
      </c>
      <c r="C26" s="227">
        <f t="shared" si="1"/>
        <v>20.070654236320031</v>
      </c>
    </row>
    <row r="27" spans="1:6" x14ac:dyDescent="0.25">
      <c r="A27" t="s">
        <v>12</v>
      </c>
      <c r="B27" s="31">
        <v>9844</v>
      </c>
      <c r="C27" s="18">
        <f t="shared" si="1"/>
        <v>0.77023289295061637</v>
      </c>
    </row>
    <row r="28" spans="1:6" ht="15.75" thickBot="1" x14ac:dyDescent="0.3">
      <c r="A28" s="230" t="s">
        <v>40</v>
      </c>
      <c r="B28" s="231">
        <f>SUM(B18:B27)</f>
        <v>1278055</v>
      </c>
      <c r="C28" s="231">
        <f t="shared" si="1"/>
        <v>100</v>
      </c>
      <c r="D28" s="229"/>
    </row>
    <row r="31" spans="1:6" x14ac:dyDescent="0.25">
      <c r="A31" s="312" t="s">
        <v>58</v>
      </c>
      <c r="B31" s="312"/>
      <c r="C31" s="312"/>
      <c r="D31" s="312"/>
      <c r="E31" s="312"/>
      <c r="F31" s="312"/>
    </row>
    <row r="32" spans="1:6" ht="45" x14ac:dyDescent="0.25">
      <c r="A32" s="16" t="s">
        <v>36</v>
      </c>
      <c r="B32" s="235" t="s">
        <v>59</v>
      </c>
      <c r="C32" s="235" t="s">
        <v>60</v>
      </c>
      <c r="D32" s="235" t="s">
        <v>61</v>
      </c>
      <c r="E32" s="235" t="s">
        <v>62</v>
      </c>
      <c r="F32" s="235" t="s">
        <v>63</v>
      </c>
    </row>
    <row r="33" spans="1:6" x14ac:dyDescent="0.25">
      <c r="A33" t="s">
        <v>3</v>
      </c>
      <c r="B33" s="21">
        <v>29252</v>
      </c>
      <c r="C33" s="21">
        <v>234268</v>
      </c>
      <c r="D33" s="20">
        <v>0.1248655386138952</v>
      </c>
      <c r="E33" s="18">
        <v>3.3665825366299416</v>
      </c>
      <c r="F33" s="18">
        <v>9.6539463060726227</v>
      </c>
    </row>
    <row r="34" spans="1:6" x14ac:dyDescent="0.25">
      <c r="A34" t="s">
        <v>4</v>
      </c>
      <c r="B34" s="21">
        <v>164572</v>
      </c>
      <c r="C34" s="21">
        <v>1811458.4</v>
      </c>
      <c r="D34" s="20">
        <v>9.0850554448283216E-2</v>
      </c>
      <c r="E34" s="18">
        <v>18.940421893144496</v>
      </c>
      <c r="F34" s="18">
        <v>7.0240867436826351</v>
      </c>
    </row>
    <row r="35" spans="1:6" x14ac:dyDescent="0.25">
      <c r="A35" t="s">
        <v>5</v>
      </c>
      <c r="B35" s="21">
        <v>54640</v>
      </c>
      <c r="C35" s="21">
        <v>442584</v>
      </c>
      <c r="D35" s="20">
        <v>0.12345679012345678</v>
      </c>
      <c r="E35" s="18">
        <v>6.2884612950041028</v>
      </c>
      <c r="F35" s="18">
        <v>9.5450292867218582</v>
      </c>
    </row>
    <row r="36" spans="1:6" x14ac:dyDescent="0.25">
      <c r="A36" t="s">
        <v>6</v>
      </c>
      <c r="B36" s="21">
        <v>54490</v>
      </c>
      <c r="C36" s="21">
        <v>441369</v>
      </c>
      <c r="D36" s="20">
        <v>0.12345679012345678</v>
      </c>
      <c r="E36" s="18">
        <v>6.2711979495749191</v>
      </c>
      <c r="F36" s="18">
        <v>9.5450292867218582</v>
      </c>
    </row>
    <row r="37" spans="1:6" x14ac:dyDescent="0.25">
      <c r="A37" t="s">
        <v>64</v>
      </c>
      <c r="B37" s="21">
        <v>84703</v>
      </c>
      <c r="C37" s="21">
        <v>1865673.2999999998</v>
      </c>
      <c r="D37" s="20">
        <v>4.540076764779772E-2</v>
      </c>
      <c r="E37" s="18">
        <v>9.7483809859211661</v>
      </c>
      <c r="F37" s="18">
        <v>3.5101484203868565</v>
      </c>
    </row>
    <row r="38" spans="1:6" x14ac:dyDescent="0.25">
      <c r="A38" t="s">
        <v>8</v>
      </c>
      <c r="B38" s="21">
        <v>175571</v>
      </c>
      <c r="C38" s="21">
        <v>526713</v>
      </c>
      <c r="D38" s="20">
        <v>0.33333333333333331</v>
      </c>
      <c r="E38" s="18">
        <v>20.206285468981797</v>
      </c>
      <c r="F38" s="18">
        <v>25.771579074149013</v>
      </c>
    </row>
    <row r="39" spans="1:6" x14ac:dyDescent="0.25">
      <c r="A39" t="s">
        <v>9</v>
      </c>
      <c r="B39" s="21">
        <v>24601</v>
      </c>
      <c r="C39" s="21">
        <v>282363.59999999998</v>
      </c>
      <c r="D39" s="20">
        <v>8.7125252688377688E-2</v>
      </c>
      <c r="E39" s="18">
        <v>2.8313037393557088</v>
      </c>
      <c r="F39" s="18">
        <v>6.7360660170412183</v>
      </c>
    </row>
    <row r="40" spans="1:6" x14ac:dyDescent="0.25">
      <c r="A40" t="s">
        <v>10</v>
      </c>
      <c r="B40" s="21">
        <v>161462</v>
      </c>
      <c r="C40" s="21">
        <v>1420865.6</v>
      </c>
      <c r="D40" s="20">
        <v>0.11363636363636363</v>
      </c>
      <c r="E40" s="18">
        <v>18.582495197912746</v>
      </c>
      <c r="F40" s="18">
        <v>8.7857655934598924</v>
      </c>
    </row>
    <row r="41" spans="1:6" x14ac:dyDescent="0.25">
      <c r="A41" t="s">
        <v>65</v>
      </c>
      <c r="B41" s="21">
        <v>36195</v>
      </c>
      <c r="C41" s="21">
        <v>605809.4</v>
      </c>
      <c r="D41" s="20">
        <v>5.9746514332725771E-2</v>
      </c>
      <c r="E41" s="18">
        <v>4.1656452520621068</v>
      </c>
      <c r="F41" s="18">
        <v>4.6192860555918589</v>
      </c>
    </row>
    <row r="42" spans="1:6" x14ac:dyDescent="0.25">
      <c r="A42" t="s">
        <v>12</v>
      </c>
      <c r="B42" s="31">
        <v>83407</v>
      </c>
      <c r="C42" s="18">
        <v>435448.9</v>
      </c>
      <c r="D42" s="20">
        <v>0.19154256676271314</v>
      </c>
      <c r="E42" s="31">
        <v>9.5992256814130172</v>
      </c>
      <c r="F42" s="18">
        <v>14.809063216172186</v>
      </c>
    </row>
    <row r="43" spans="1:6" ht="15.75" thickBot="1" x14ac:dyDescent="0.3">
      <c r="A43" s="230" t="s">
        <v>66</v>
      </c>
      <c r="B43" s="231">
        <v>868893</v>
      </c>
      <c r="C43" s="231">
        <v>8066553.1999999993</v>
      </c>
      <c r="D43" s="236">
        <f>B43/C43</f>
        <v>0.10771552340347797</v>
      </c>
      <c r="E43" s="231">
        <v>100</v>
      </c>
      <c r="F43" s="231">
        <v>100</v>
      </c>
    </row>
  </sheetData>
  <mergeCells count="3">
    <mergeCell ref="A1:C1"/>
    <mergeCell ref="A16:C16"/>
    <mergeCell ref="A31:F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3580-0DDF-4CFD-BA79-7903107F0B55}">
  <dimension ref="A1:D12"/>
  <sheetViews>
    <sheetView workbookViewId="0">
      <selection activeCell="D8" sqref="D8"/>
    </sheetView>
  </sheetViews>
  <sheetFormatPr baseColWidth="10" defaultColWidth="11.42578125" defaultRowHeight="15" x14ac:dyDescent="0.25"/>
  <cols>
    <col min="1" max="1" width="18" customWidth="1"/>
    <col min="2" max="2" width="29.5703125" customWidth="1"/>
    <col min="3" max="3" width="50.140625" bestFit="1" customWidth="1"/>
    <col min="4" max="4" width="86.85546875" customWidth="1"/>
  </cols>
  <sheetData>
    <row r="1" spans="1:4" x14ac:dyDescent="0.25">
      <c r="A1" s="16" t="s">
        <v>67</v>
      </c>
    </row>
    <row r="3" spans="1:4" x14ac:dyDescent="0.25">
      <c r="A3" s="237" t="s">
        <v>1</v>
      </c>
      <c r="B3" s="237" t="s">
        <v>68</v>
      </c>
      <c r="C3" s="237" t="s">
        <v>69</v>
      </c>
      <c r="D3" s="237" t="s">
        <v>70</v>
      </c>
    </row>
    <row r="4" spans="1:4" x14ac:dyDescent="0.25">
      <c r="A4" s="313" t="s">
        <v>16</v>
      </c>
      <c r="B4" s="238" t="s">
        <v>71</v>
      </c>
      <c r="C4" s="239" t="s">
        <v>72</v>
      </c>
      <c r="D4" s="242" t="s">
        <v>73</v>
      </c>
    </row>
    <row r="5" spans="1:4" ht="90" x14ac:dyDescent="0.25">
      <c r="A5" s="314"/>
      <c r="B5" s="240" t="s">
        <v>26</v>
      </c>
      <c r="C5" s="244" t="s">
        <v>74</v>
      </c>
      <c r="D5" s="242" t="s">
        <v>75</v>
      </c>
    </row>
    <row r="6" spans="1:4" x14ac:dyDescent="0.25">
      <c r="A6" s="314"/>
      <c r="B6" s="238" t="s">
        <v>76</v>
      </c>
      <c r="C6" s="238" t="s">
        <v>77</v>
      </c>
      <c r="D6" s="243" t="s">
        <v>78</v>
      </c>
    </row>
    <row r="7" spans="1:4" x14ac:dyDescent="0.25">
      <c r="A7" s="314"/>
      <c r="B7" s="238" t="s">
        <v>28</v>
      </c>
      <c r="C7" s="239" t="s">
        <v>79</v>
      </c>
      <c r="D7" s="238" t="s">
        <v>80</v>
      </c>
    </row>
    <row r="8" spans="1:4" ht="330" x14ac:dyDescent="0.25">
      <c r="A8" s="315"/>
      <c r="B8" s="240" t="s">
        <v>29</v>
      </c>
      <c r="C8" s="241" t="s">
        <v>81</v>
      </c>
      <c r="D8" s="242" t="s">
        <v>82</v>
      </c>
    </row>
    <row r="9" spans="1:4" ht="30" x14ac:dyDescent="0.25">
      <c r="A9" s="313" t="s">
        <v>17</v>
      </c>
      <c r="B9" s="240" t="s">
        <v>55</v>
      </c>
      <c r="C9" s="241" t="s">
        <v>72</v>
      </c>
      <c r="D9" s="242" t="s">
        <v>83</v>
      </c>
    </row>
    <row r="10" spans="1:4" ht="60" x14ac:dyDescent="0.25">
      <c r="A10" s="314"/>
      <c r="B10" s="240" t="s">
        <v>84</v>
      </c>
      <c r="C10" s="241" t="s">
        <v>85</v>
      </c>
      <c r="D10" s="242" t="s">
        <v>86</v>
      </c>
    </row>
    <row r="11" spans="1:4" x14ac:dyDescent="0.25">
      <c r="A11" s="314"/>
      <c r="B11" s="240" t="s">
        <v>87</v>
      </c>
      <c r="C11" s="241" t="s">
        <v>88</v>
      </c>
      <c r="D11" s="242" t="s">
        <v>89</v>
      </c>
    </row>
    <row r="12" spans="1:4" ht="75" x14ac:dyDescent="0.25">
      <c r="A12" s="315"/>
      <c r="B12" s="240" t="s">
        <v>90</v>
      </c>
      <c r="C12" s="241" t="s">
        <v>88</v>
      </c>
      <c r="D12" s="242" t="s">
        <v>91</v>
      </c>
    </row>
  </sheetData>
  <mergeCells count="2">
    <mergeCell ref="A4:A8"/>
    <mergeCell ref="A9:A12"/>
  </mergeCells>
  <hyperlinks>
    <hyperlink ref="C4" r:id="rId1" display="Statistikk fra produksjonstilskudd 2019" xr:uid="{19DF16A3-58DE-4142-84A5-397DF7BBA2B0}"/>
    <hyperlink ref="C7" r:id="rId2" display="Kart fra NIBIO" xr:uid="{19A8557E-FD94-40EC-8DDB-B1C7D1BF22C8}"/>
    <hyperlink ref="C5" r:id="rId3" display="Statistikk fra produksjonstilskudd 2019" xr:uid="{36E35FC5-17F5-4B1A-BF03-F4A592D8C4E7}"/>
    <hyperlink ref="C8" r:id="rId4" xr:uid="{E97C52C9-1623-4706-BA35-C5FF2A2536CE}"/>
    <hyperlink ref="C9" r:id="rId5" display="Statistikk fra produksjonstilskudd 2019" xr:uid="{6AA4F6CC-CDB3-47D2-BBFC-F51922379F9D}"/>
    <hyperlink ref="C10" r:id="rId6" xr:uid="{FFEA0D49-580C-474D-9D21-96EF8C7DB192}"/>
    <hyperlink ref="C11" r:id="rId7" display="Jordbruk og miljø 2019" xr:uid="{C5AF665E-EB55-4545-9136-DD5271C930CD}"/>
    <hyperlink ref="C12" r:id="rId8" display="Jordbruk og miljø 2019" xr:uid="{5CE4E528-E92F-4E82-928A-1BA47A13BEFE}"/>
  </hyperlinks>
  <pageMargins left="0.7" right="0.7" top="0.75" bottom="0.75" header="0.3" footer="0.3"/>
  <pageSetup paperSize="9"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B068-E21E-4E5A-A7FF-DA698F3826FC}">
  <dimension ref="A2:I15"/>
  <sheetViews>
    <sheetView workbookViewId="0">
      <selection activeCell="G18" sqref="G18"/>
    </sheetView>
  </sheetViews>
  <sheetFormatPr baseColWidth="10" defaultColWidth="11.42578125" defaultRowHeight="15" x14ac:dyDescent="0.25"/>
  <cols>
    <col min="7" max="7" width="18.5703125" customWidth="1"/>
    <col min="8" max="8" width="13.85546875" bestFit="1" customWidth="1"/>
    <col min="9" max="9" width="16.5703125" customWidth="1"/>
  </cols>
  <sheetData>
    <row r="2" spans="1:9" ht="15.75" thickBot="1" x14ac:dyDescent="0.3">
      <c r="A2" s="16"/>
    </row>
    <row r="3" spans="1:9" ht="68.25" thickBot="1" x14ac:dyDescent="0.3">
      <c r="A3" s="134" t="s">
        <v>92</v>
      </c>
      <c r="B3" s="139" t="s">
        <v>93</v>
      </c>
      <c r="C3" s="120" t="s">
        <v>94</v>
      </c>
      <c r="D3" s="121" t="s">
        <v>95</v>
      </c>
      <c r="E3" s="140" t="s">
        <v>96</v>
      </c>
      <c r="F3" s="127" t="s">
        <v>97</v>
      </c>
      <c r="G3" s="122" t="s">
        <v>98</v>
      </c>
      <c r="H3" s="251" t="s">
        <v>99</v>
      </c>
      <c r="I3" s="122" t="s">
        <v>100</v>
      </c>
    </row>
    <row r="4" spans="1:9" ht="27.75" thickBot="1" x14ac:dyDescent="0.3">
      <c r="A4" s="135" t="s">
        <v>44</v>
      </c>
      <c r="B4" s="141">
        <f>30.6+41.2+20.2</f>
        <v>92.000000000000014</v>
      </c>
      <c r="C4" s="125">
        <f t="shared" ref="C4:C14" si="0">B4/$B$14*100</f>
        <v>26.285714285714295</v>
      </c>
      <c r="D4" s="125">
        <v>136.9</v>
      </c>
      <c r="E4" s="129">
        <f>D4/D14*100</f>
        <v>24.836719883889693</v>
      </c>
      <c r="F4" s="128">
        <f>'Samlet oppstilling'!L7</f>
        <v>124.60435751067385</v>
      </c>
      <c r="G4" s="129">
        <f>'Samlet oppstilling'!L6</f>
        <v>22.606015513547504</v>
      </c>
      <c r="H4" s="252">
        <f t="shared" ref="H4:H13" si="1">((F4*100)/D4)-100</f>
        <v>-8.981477347937286</v>
      </c>
      <c r="I4" s="255">
        <f>F4-D4</f>
        <v>-12.295642489326156</v>
      </c>
    </row>
    <row r="5" spans="1:9" ht="15.75" thickBot="1" x14ac:dyDescent="0.3">
      <c r="A5" s="136" t="s">
        <v>4</v>
      </c>
      <c r="B5" s="142">
        <f>39.3+47.9</f>
        <v>87.199999999999989</v>
      </c>
      <c r="C5" s="32">
        <f t="shared" si="0"/>
        <v>24.914285714285715</v>
      </c>
      <c r="D5" s="32">
        <v>124.5</v>
      </c>
      <c r="E5" s="117">
        <f>D5/D14*100</f>
        <v>22.587082728592161</v>
      </c>
      <c r="F5" s="130">
        <f>'Samlet oppstilling'!F7</f>
        <v>112.40592107555879</v>
      </c>
      <c r="G5" s="117">
        <f>'Samlet oppstilling'!F6</f>
        <v>20.39294649411444</v>
      </c>
      <c r="H5" s="249">
        <f t="shared" si="1"/>
        <v>-9.714119618025066</v>
      </c>
      <c r="I5" s="256">
        <f t="shared" ref="I5:I13" si="2">F5-D5</f>
        <v>-12.094078924441206</v>
      </c>
    </row>
    <row r="6" spans="1:9" ht="27.75" thickBot="1" x14ac:dyDescent="0.3">
      <c r="A6" s="137" t="s">
        <v>11</v>
      </c>
      <c r="B6" s="143">
        <f>14.1+10.1</f>
        <v>24.2</v>
      </c>
      <c r="C6" s="33">
        <f t="shared" si="0"/>
        <v>6.9142857142857155</v>
      </c>
      <c r="D6" s="33">
        <v>36</v>
      </c>
      <c r="E6" s="132">
        <f>D6/D14*100</f>
        <v>6.5312046444121901</v>
      </c>
      <c r="F6" s="131">
        <f>'Samlet oppstilling'!T7</f>
        <v>41.135677173011025</v>
      </c>
      <c r="G6" s="132">
        <f>'Samlet oppstilling'!T6</f>
        <v>7.4629312723169487</v>
      </c>
      <c r="H6" s="253">
        <f t="shared" si="1"/>
        <v>14.265769925030625</v>
      </c>
      <c r="I6" s="257">
        <f t="shared" si="2"/>
        <v>5.1356771730110253</v>
      </c>
    </row>
    <row r="7" spans="1:9" ht="15.75" thickBot="1" x14ac:dyDescent="0.3">
      <c r="A7" s="136" t="s">
        <v>3</v>
      </c>
      <c r="B7" s="142">
        <f>2.8+4.5</f>
        <v>7.3</v>
      </c>
      <c r="C7" s="32">
        <f t="shared" si="0"/>
        <v>2.0857142857142859</v>
      </c>
      <c r="D7" s="32">
        <v>16.399999999999999</v>
      </c>
      <c r="E7" s="117">
        <f>D7/D14*100</f>
        <v>2.9753265602322201</v>
      </c>
      <c r="F7" s="130">
        <f>'Samlet oppstilling'!D7</f>
        <v>15.001225792085847</v>
      </c>
      <c r="G7" s="117">
        <f>'Samlet oppstilling'!D6</f>
        <v>2.7215576545874178</v>
      </c>
      <c r="H7" s="249">
        <f t="shared" si="1"/>
        <v>-8.5291110238667756</v>
      </c>
      <c r="I7" s="256">
        <f t="shared" si="2"/>
        <v>-1.3987742079141512</v>
      </c>
    </row>
    <row r="8" spans="1:9" ht="15.75" thickBot="1" x14ac:dyDescent="0.3">
      <c r="A8" s="137" t="s">
        <v>8</v>
      </c>
      <c r="B8" s="143">
        <f>20</f>
        <v>20</v>
      </c>
      <c r="C8" s="33">
        <f t="shared" si="0"/>
        <v>5.7142857142857153</v>
      </c>
      <c r="D8" s="33">
        <v>41.9</v>
      </c>
      <c r="E8" s="132">
        <f>D8/D14*100</f>
        <v>7.6015965166908561</v>
      </c>
      <c r="F8" s="131">
        <f>'Samlet oppstilling'!N7</f>
        <v>56.600913319656023</v>
      </c>
      <c r="G8" s="132">
        <f>'Samlet oppstilling'!N6</f>
        <v>10.268670776425257</v>
      </c>
      <c r="H8" s="253">
        <f t="shared" si="1"/>
        <v>35.085711980085961</v>
      </c>
      <c r="I8" s="257">
        <f t="shared" si="2"/>
        <v>14.700913319656024</v>
      </c>
    </row>
    <row r="9" spans="1:9" ht="15.75" thickBot="1" x14ac:dyDescent="0.3">
      <c r="A9" s="136" t="s">
        <v>12</v>
      </c>
      <c r="B9" s="130">
        <f>16.8+21.7</f>
        <v>38.5</v>
      </c>
      <c r="C9" s="32">
        <f t="shared" si="0"/>
        <v>11.000000000000002</v>
      </c>
      <c r="D9" s="32">
        <v>61.3</v>
      </c>
      <c r="E9" s="117">
        <f>D9/D14*100</f>
        <v>11.121190130624091</v>
      </c>
      <c r="F9" s="130">
        <f>'Samlet oppstilling'!V7</f>
        <v>48.741280772547377</v>
      </c>
      <c r="G9" s="117">
        <f>'Samlet oppstilling'!V6</f>
        <v>8.8427577598961129</v>
      </c>
      <c r="H9" s="249">
        <f t="shared" si="1"/>
        <v>-20.487307059465934</v>
      </c>
      <c r="I9" s="256">
        <f t="shared" si="2"/>
        <v>-12.55871922745262</v>
      </c>
    </row>
    <row r="10" spans="1:9" ht="27.75" thickBot="1" x14ac:dyDescent="0.3">
      <c r="A10" s="137" t="s">
        <v>5</v>
      </c>
      <c r="B10" s="143">
        <v>13.9</v>
      </c>
      <c r="C10" s="33">
        <f t="shared" si="0"/>
        <v>3.9714285714285724</v>
      </c>
      <c r="D10" s="33">
        <v>22.2</v>
      </c>
      <c r="E10" s="132">
        <f>D10/D14*100</f>
        <v>4.0275761973875177</v>
      </c>
      <c r="F10" s="131">
        <f>'Samlet oppstilling'!H7</f>
        <v>25.133801287697214</v>
      </c>
      <c r="G10" s="132">
        <f>'Samlet oppstilling'!H6</f>
        <v>4.5598333250539209</v>
      </c>
      <c r="H10" s="253">
        <f t="shared" si="1"/>
        <v>13.215321115753227</v>
      </c>
      <c r="I10" s="257">
        <f t="shared" si="2"/>
        <v>2.9338012876972144</v>
      </c>
    </row>
    <row r="11" spans="1:9" ht="15.75" thickBot="1" x14ac:dyDescent="0.3">
      <c r="A11" s="136" t="s">
        <v>10</v>
      </c>
      <c r="B11" s="142">
        <f>20.4+23.7</f>
        <v>44.099999999999994</v>
      </c>
      <c r="C11" s="32">
        <f t="shared" si="0"/>
        <v>12.6</v>
      </c>
      <c r="D11" s="32">
        <v>71.3</v>
      </c>
      <c r="E11" s="117">
        <f>D11/D14*100</f>
        <v>12.93541364296081</v>
      </c>
      <c r="F11" s="130">
        <f>'Samlet oppstilling'!R7</f>
        <v>86.784029314353901</v>
      </c>
      <c r="G11" s="117">
        <f>'Samlet oppstilling'!R6</f>
        <v>15.744562647741997</v>
      </c>
      <c r="H11" s="249">
        <f t="shared" si="1"/>
        <v>21.716731156176579</v>
      </c>
      <c r="I11" s="256">
        <f t="shared" si="2"/>
        <v>15.484029314353904</v>
      </c>
    </row>
    <row r="12" spans="1:9" ht="15.75" thickBot="1" x14ac:dyDescent="0.3">
      <c r="A12" s="137" t="s">
        <v>6</v>
      </c>
      <c r="B12" s="143">
        <v>13.3</v>
      </c>
      <c r="C12" s="33">
        <f t="shared" si="0"/>
        <v>3.8000000000000007</v>
      </c>
      <c r="D12" s="33">
        <v>25.5</v>
      </c>
      <c r="E12" s="132">
        <f>D12/D14*100</f>
        <v>4.6262699564586356</v>
      </c>
      <c r="F12" s="131">
        <f>'Samlet oppstilling'!J7</f>
        <v>23.731786590830502</v>
      </c>
      <c r="G12" s="132">
        <f>'Samlet oppstilling'!J6</f>
        <v>4.3054765222841977</v>
      </c>
      <c r="H12" s="253">
        <f t="shared" si="1"/>
        <v>-6.9341702320372463</v>
      </c>
      <c r="I12" s="257">
        <f t="shared" si="2"/>
        <v>-1.7682134091694977</v>
      </c>
    </row>
    <row r="13" spans="1:9" ht="27.75" thickBot="1" x14ac:dyDescent="0.3">
      <c r="A13" s="138" t="s">
        <v>9</v>
      </c>
      <c r="B13" s="144">
        <f>7.3+2.2</f>
        <v>9.5</v>
      </c>
      <c r="C13" s="126">
        <f t="shared" si="0"/>
        <v>2.7142857142857144</v>
      </c>
      <c r="D13" s="126">
        <v>15.2</v>
      </c>
      <c r="E13" s="119">
        <f>D13/D14*100</f>
        <v>2.757619738751814</v>
      </c>
      <c r="F13" s="133">
        <f>'Samlet oppstilling'!P7</f>
        <v>17.061007163585533</v>
      </c>
      <c r="G13" s="119">
        <f>'Samlet oppstilling'!P6</f>
        <v>3.0952480340322084</v>
      </c>
      <c r="H13" s="250">
        <f t="shared" si="1"/>
        <v>12.243468181483763</v>
      </c>
      <c r="I13" s="258">
        <f t="shared" si="2"/>
        <v>1.8610071635855334</v>
      </c>
    </row>
    <row r="14" spans="1:9" ht="15.75" thickBot="1" x14ac:dyDescent="0.3">
      <c r="A14" s="147" t="s">
        <v>66</v>
      </c>
      <c r="B14" s="146">
        <f>SUM(B4:B13)</f>
        <v>349.99999999999994</v>
      </c>
      <c r="C14" s="123">
        <f t="shared" si="0"/>
        <v>100</v>
      </c>
      <c r="D14" s="123">
        <f>SUM(D4:D13)</f>
        <v>551.20000000000005</v>
      </c>
      <c r="E14" s="123">
        <f>SUM(E4:E13)</f>
        <v>99.999999999999986</v>
      </c>
      <c r="F14" s="124">
        <f>SUM(F4:F13)</f>
        <v>551.20000000000005</v>
      </c>
      <c r="G14" s="145">
        <f>SUM(G4:G13)</f>
        <v>100</v>
      </c>
      <c r="H14" s="254"/>
      <c r="I14" s="259">
        <f t="shared" ref="I14" si="3">D14-F14</f>
        <v>0</v>
      </c>
    </row>
    <row r="15" spans="1:9" x14ac:dyDescent="0.25">
      <c r="D15" s="16"/>
      <c r="E15" s="16"/>
      <c r="F15" s="221" t="s">
        <v>101</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9D8C-D23E-4B8C-83FF-9ABB74AFDCF0}">
  <dimension ref="A1:GD19"/>
  <sheetViews>
    <sheetView workbookViewId="0">
      <selection activeCell="Y19" sqref="Y19"/>
    </sheetView>
  </sheetViews>
  <sheetFormatPr baseColWidth="10" defaultColWidth="11.42578125" defaultRowHeight="15" x14ac:dyDescent="0.25"/>
  <cols>
    <col min="1" max="1" width="26.42578125" customWidth="1"/>
    <col min="2" max="2" width="8.42578125" bestFit="1" customWidth="1"/>
    <col min="3" max="3" width="6.5703125" bestFit="1" customWidth="1"/>
    <col min="4" max="4" width="5.28515625" bestFit="1" customWidth="1"/>
    <col min="5" max="5" width="6.5703125" bestFit="1" customWidth="1"/>
    <col min="6" max="6" width="6" bestFit="1" customWidth="1"/>
    <col min="7" max="7" width="6.5703125" bestFit="1" customWidth="1"/>
    <col min="8" max="8" width="5.28515625" bestFit="1" customWidth="1"/>
    <col min="9" max="9" width="6.5703125" bestFit="1" customWidth="1"/>
    <col min="10" max="10" width="5.28515625" bestFit="1" customWidth="1"/>
    <col min="11" max="11" width="6.5703125" bestFit="1" customWidth="1"/>
    <col min="12" max="12" width="6" bestFit="1" customWidth="1"/>
    <col min="13" max="13" width="6.5703125" bestFit="1" customWidth="1"/>
    <col min="14" max="14" width="5.28515625" bestFit="1" customWidth="1"/>
    <col min="15" max="15" width="6.5703125" bestFit="1" customWidth="1"/>
    <col min="16" max="16" width="5.28515625" bestFit="1" customWidth="1"/>
    <col min="17" max="17" width="6.5703125" bestFit="1" customWidth="1"/>
    <col min="18" max="18" width="5.28515625" bestFit="1" customWidth="1"/>
    <col min="19" max="19" width="6.5703125" bestFit="1" customWidth="1"/>
    <col min="20" max="20" width="5.28515625" bestFit="1" customWidth="1"/>
    <col min="21" max="21" width="6.5703125" bestFit="1" customWidth="1"/>
    <col min="22" max="22" width="5.28515625" bestFit="1" customWidth="1"/>
    <col min="23" max="23" width="8.140625" bestFit="1" customWidth="1"/>
  </cols>
  <sheetData>
    <row r="1" spans="1:186" s="4" customFormat="1" ht="15.75" thickBot="1" x14ac:dyDescent="0.3">
      <c r="A1" s="9" t="s">
        <v>0</v>
      </c>
    </row>
    <row r="2" spans="1:186" ht="30.75" customHeight="1" x14ac:dyDescent="0.25">
      <c r="A2" s="109" t="s">
        <v>68</v>
      </c>
      <c r="B2" s="148" t="s">
        <v>2</v>
      </c>
      <c r="C2" s="260" t="s">
        <v>3</v>
      </c>
      <c r="D2" s="261"/>
      <c r="E2" s="262" t="s">
        <v>4</v>
      </c>
      <c r="F2" s="262"/>
      <c r="G2" s="265" t="s">
        <v>5</v>
      </c>
      <c r="H2" s="265"/>
      <c r="I2" s="263" t="s">
        <v>6</v>
      </c>
      <c r="J2" s="263"/>
      <c r="K2" s="264" t="s">
        <v>7</v>
      </c>
      <c r="L2" s="264"/>
      <c r="M2" s="266" t="s">
        <v>8</v>
      </c>
      <c r="N2" s="266"/>
      <c r="O2" s="271" t="s">
        <v>9</v>
      </c>
      <c r="P2" s="271"/>
      <c r="Q2" s="268" t="s">
        <v>10</v>
      </c>
      <c r="R2" s="268"/>
      <c r="S2" s="267" t="s">
        <v>11</v>
      </c>
      <c r="T2" s="267"/>
      <c r="U2" s="269" t="s">
        <v>12</v>
      </c>
      <c r="V2" s="270"/>
      <c r="W2" s="115" t="s">
        <v>13</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row>
    <row r="3" spans="1:186" ht="15.75" thickBot="1" x14ac:dyDescent="0.3">
      <c r="A3" s="110"/>
      <c r="B3" s="114"/>
      <c r="C3" s="149" t="s">
        <v>14</v>
      </c>
      <c r="D3" s="150" t="s">
        <v>15</v>
      </c>
      <c r="E3" s="151" t="s">
        <v>14</v>
      </c>
      <c r="F3" s="151" t="s">
        <v>15</v>
      </c>
      <c r="G3" s="152" t="s">
        <v>14</v>
      </c>
      <c r="H3" s="152" t="s">
        <v>15</v>
      </c>
      <c r="I3" s="153" t="s">
        <v>14</v>
      </c>
      <c r="J3" s="153" t="s">
        <v>15</v>
      </c>
      <c r="K3" s="154" t="s">
        <v>14</v>
      </c>
      <c r="L3" s="154" t="s">
        <v>15</v>
      </c>
      <c r="M3" s="155" t="s">
        <v>14</v>
      </c>
      <c r="N3" s="155" t="s">
        <v>15</v>
      </c>
      <c r="O3" s="156" t="s">
        <v>14</v>
      </c>
      <c r="P3" s="156" t="s">
        <v>15</v>
      </c>
      <c r="Q3" s="157" t="s">
        <v>14</v>
      </c>
      <c r="R3" s="157" t="s">
        <v>15</v>
      </c>
      <c r="S3" s="158" t="s">
        <v>14</v>
      </c>
      <c r="T3" s="158" t="s">
        <v>15</v>
      </c>
      <c r="U3" s="159" t="s">
        <v>14</v>
      </c>
      <c r="V3" s="160" t="s">
        <v>15</v>
      </c>
      <c r="W3" s="116"/>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row>
    <row r="4" spans="1:186" x14ac:dyDescent="0.25">
      <c r="A4" s="111" t="s">
        <v>16</v>
      </c>
      <c r="B4" s="161">
        <v>0.5</v>
      </c>
      <c r="C4" s="162">
        <f>Miljøgoder!E8</f>
        <v>3.0986813573771168</v>
      </c>
      <c r="D4" s="163">
        <f>C4*B4</f>
        <v>1.5493406786885584</v>
      </c>
      <c r="E4" s="163">
        <f>Miljøgoder!G8</f>
        <v>23.484333062365494</v>
      </c>
      <c r="F4" s="163">
        <f>E4*B4</f>
        <v>11.742166531182747</v>
      </c>
      <c r="G4" s="163">
        <f>Miljøgoder!I8</f>
        <v>5.9091121339696402</v>
      </c>
      <c r="H4" s="163">
        <f>G4*B4</f>
        <v>2.9545560669848201</v>
      </c>
      <c r="I4" s="163">
        <f>Miljøgoder!K8</f>
        <v>5.7049478595873362</v>
      </c>
      <c r="J4" s="163">
        <f>I4*B4</f>
        <v>2.8524739297936681</v>
      </c>
      <c r="K4" s="163">
        <f>Miljøgoder!M8</f>
        <v>12.66490466905649</v>
      </c>
      <c r="L4" s="163">
        <f>K4*B4</f>
        <v>6.3324523345282451</v>
      </c>
      <c r="M4" s="164">
        <f>Miljøgoder!O8</f>
        <v>11.358245099854228</v>
      </c>
      <c r="N4" s="163">
        <f>M4*B4</f>
        <v>5.6791225499271141</v>
      </c>
      <c r="O4" s="163">
        <f>Miljøgoder!Q8</f>
        <v>4.6237889314361595</v>
      </c>
      <c r="P4" s="165">
        <f>O4*B4</f>
        <v>2.3118944657180798</v>
      </c>
      <c r="Q4" s="163">
        <f>Miljøgoder!S8</f>
        <v>15.747234398313861</v>
      </c>
      <c r="R4" s="165">
        <f>Q4*B4</f>
        <v>7.8736171991569304</v>
      </c>
      <c r="S4" s="163">
        <f>Miljøgoder!U8</f>
        <v>4.4262332881168431</v>
      </c>
      <c r="T4" s="165">
        <f>S4*B4</f>
        <v>2.2131166440584216</v>
      </c>
      <c r="U4" s="163">
        <f>Miljøgoder!W8</f>
        <v>12.982519199922832</v>
      </c>
      <c r="V4" s="166">
        <f>U4*B4</f>
        <v>6.491259599961416</v>
      </c>
      <c r="W4" s="117">
        <f>D4+F4+H4+J4+L4+N4+P4+R4+T4+V4</f>
        <v>50.000000000000007</v>
      </c>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row>
    <row r="5" spans="1:186" ht="15" customHeight="1" thickBot="1" x14ac:dyDescent="0.3">
      <c r="A5" s="112" t="s">
        <v>102</v>
      </c>
      <c r="B5" s="167">
        <v>0.5</v>
      </c>
      <c r="C5" s="168">
        <f>Utslipp!E7</f>
        <v>2.3444339517977193</v>
      </c>
      <c r="D5" s="169">
        <f>C5*B5</f>
        <v>1.1722169758988596</v>
      </c>
      <c r="E5" s="169">
        <f>Utslipp!G7</f>
        <v>17.301559925863383</v>
      </c>
      <c r="F5" s="169">
        <f>E5*B5</f>
        <v>8.6507799629316917</v>
      </c>
      <c r="G5" s="169">
        <f>Utslipp!I7</f>
        <v>3.2105545161382012</v>
      </c>
      <c r="H5" s="169">
        <f>G5*B5</f>
        <v>1.6052772580691006</v>
      </c>
      <c r="I5" s="169">
        <f>Utslipp!K7</f>
        <v>2.9060051849810593</v>
      </c>
      <c r="J5" s="169">
        <f>I5*B5</f>
        <v>1.4530025924905297</v>
      </c>
      <c r="K5" s="169">
        <f>Utslipp!M7</f>
        <v>32.547126358038518</v>
      </c>
      <c r="L5" s="169">
        <f>K5*B5</f>
        <v>16.273563179019259</v>
      </c>
      <c r="M5" s="169">
        <f>Utslipp!O7</f>
        <v>9.1790964529962871</v>
      </c>
      <c r="N5" s="169">
        <f t="shared" ref="N5" si="0">M5*B5</f>
        <v>4.5895482264981435</v>
      </c>
      <c r="O5" s="169">
        <f>Utslipp!Q7</f>
        <v>1.566707136628257</v>
      </c>
      <c r="P5" s="170">
        <f>O5*B5</f>
        <v>0.7833535683141285</v>
      </c>
      <c r="Q5" s="169">
        <f>Utslipp!S7</f>
        <v>15.741890897170135</v>
      </c>
      <c r="R5" s="170">
        <f>Q5*B5</f>
        <v>7.8709454485850676</v>
      </c>
      <c r="S5" s="169">
        <f>Utslipp!U7</f>
        <v>10.499629256517055</v>
      </c>
      <c r="T5" s="170">
        <f>S5*B5</f>
        <v>5.2498146282585276</v>
      </c>
      <c r="U5" s="169">
        <f>Utslipp!W7</f>
        <v>4.702996319869392</v>
      </c>
      <c r="V5" s="171">
        <f t="shared" ref="V5" si="1">U5*B5</f>
        <v>2.351498159934696</v>
      </c>
      <c r="W5" s="117">
        <f>D5+F5+H5+J5+L5+N5+P5+R5+T5+V5</f>
        <v>50</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row>
    <row r="6" spans="1:186" s="5" customFormat="1" ht="15.75" thickBot="1" x14ac:dyDescent="0.3">
      <c r="A6" s="113" t="s">
        <v>18</v>
      </c>
      <c r="B6" s="172">
        <f>SUM(B4:B5)</f>
        <v>1</v>
      </c>
      <c r="C6" s="173"/>
      <c r="D6" s="174">
        <f>SUM(D4:D5)</f>
        <v>2.7215576545874178</v>
      </c>
      <c r="E6" s="175"/>
      <c r="F6" s="176">
        <f>SUM(F4:F5)</f>
        <v>20.39294649411444</v>
      </c>
      <c r="G6" s="177"/>
      <c r="H6" s="178">
        <f>SUM(H4:H5)</f>
        <v>4.5598333250539209</v>
      </c>
      <c r="I6" s="175"/>
      <c r="J6" s="179">
        <f>SUM(J4:J5)</f>
        <v>4.3054765222841977</v>
      </c>
      <c r="K6" s="175"/>
      <c r="L6" s="180">
        <f>SUM(L4:L5)</f>
        <v>22.606015513547504</v>
      </c>
      <c r="M6" s="177"/>
      <c r="N6" s="181">
        <f>SUM(N4:N5)</f>
        <v>10.268670776425257</v>
      </c>
      <c r="O6" s="177"/>
      <c r="P6" s="182">
        <f>SUM(P4:P5)</f>
        <v>3.0952480340322084</v>
      </c>
      <c r="Q6" s="177"/>
      <c r="R6" s="183">
        <f>SUM(R4:R5)</f>
        <v>15.744562647741997</v>
      </c>
      <c r="S6" s="177"/>
      <c r="T6" s="184">
        <f>SUM(T4:T5)</f>
        <v>7.4629312723169487</v>
      </c>
      <c r="U6" s="177"/>
      <c r="V6" s="185">
        <f>SUM(V4:V5)</f>
        <v>8.8427577598961129</v>
      </c>
      <c r="W6" s="118">
        <f>SUM(C6:V6)</f>
        <v>100.00000000000001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row>
    <row r="7" spans="1:186" s="5" customFormat="1" ht="15.75" thickBot="1" x14ac:dyDescent="0.3">
      <c r="A7" s="202" t="s">
        <v>103</v>
      </c>
      <c r="B7" s="203"/>
      <c r="C7" s="203"/>
      <c r="D7" s="204">
        <f>D6*B13/100</f>
        <v>14.995782676776674</v>
      </c>
      <c r="E7" s="204"/>
      <c r="F7" s="204">
        <f>F6*B13/100</f>
        <v>112.36513518257055</v>
      </c>
      <c r="G7" s="204"/>
      <c r="H7" s="204">
        <f>H6*B13/100</f>
        <v>25.124681621047102</v>
      </c>
      <c r="I7" s="204"/>
      <c r="J7" s="204">
        <f>J6*B13/100</f>
        <v>23.723175637785928</v>
      </c>
      <c r="K7" s="204"/>
      <c r="L7" s="204">
        <f>L6*B13/100</f>
        <v>124.55914547964674</v>
      </c>
      <c r="M7" s="204"/>
      <c r="N7" s="204">
        <f>N6*B13/100</f>
        <v>56.580375978103163</v>
      </c>
      <c r="O7" s="204"/>
      <c r="P7" s="204">
        <f>P6*B13/100</f>
        <v>17.054816667517468</v>
      </c>
      <c r="Q7" s="204"/>
      <c r="R7" s="204">
        <f>R6*B13/100</f>
        <v>86.752540189058394</v>
      </c>
      <c r="S7" s="204"/>
      <c r="T7" s="204">
        <f>T6*B13/100</f>
        <v>41.120751310466382</v>
      </c>
      <c r="U7" s="204"/>
      <c r="V7" s="204">
        <f>V6*B13/100</f>
        <v>48.723595257027583</v>
      </c>
      <c r="W7" s="205">
        <f>SUM(D7:V7)</f>
        <v>551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row>
    <row r="8" spans="1:186" s="5" customFormat="1" ht="15.75" thickBot="1" x14ac:dyDescent="0.3">
      <c r="A8" s="206" t="s">
        <v>104</v>
      </c>
      <c r="B8" s="207"/>
      <c r="C8" s="207"/>
      <c r="D8" s="207"/>
      <c r="E8" s="207"/>
      <c r="F8" s="207"/>
      <c r="G8" s="207"/>
      <c r="H8" s="207"/>
      <c r="I8" s="207"/>
      <c r="J8" s="207"/>
      <c r="K8" s="207"/>
      <c r="L8" s="207"/>
      <c r="M8" s="207"/>
      <c r="N8" s="207"/>
      <c r="O8" s="207"/>
      <c r="P8" s="207"/>
      <c r="Q8" s="207"/>
      <c r="R8" s="207"/>
      <c r="S8" s="207"/>
      <c r="T8" s="207"/>
      <c r="U8" s="207"/>
      <c r="V8" s="207"/>
      <c r="W8" s="208">
        <f>SUM(D8:V8)</f>
        <v>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row>
    <row r="9" spans="1:186" s="5" customFormat="1" ht="15.75" thickBot="1" x14ac:dyDescent="0.3">
      <c r="A9" s="209" t="s">
        <v>66</v>
      </c>
      <c r="B9" s="210"/>
      <c r="C9" s="210"/>
      <c r="D9" s="211">
        <f>SUM(D7:D8)</f>
        <v>14.995782676776674</v>
      </c>
      <c r="E9" s="210"/>
      <c r="F9" s="211">
        <f>SUM(F7:F8)</f>
        <v>112.36513518257055</v>
      </c>
      <c r="G9" s="210"/>
      <c r="H9" s="211">
        <f>SUM(H7:H8)</f>
        <v>25.124681621047102</v>
      </c>
      <c r="I9" s="210"/>
      <c r="J9" s="211">
        <f>SUM(J7:J8)</f>
        <v>23.723175637785928</v>
      </c>
      <c r="K9" s="210"/>
      <c r="L9" s="211">
        <f>SUM(L7:L8)</f>
        <v>124.55914547964674</v>
      </c>
      <c r="M9" s="210"/>
      <c r="N9" s="211">
        <f>SUM(N7:N8)</f>
        <v>56.580375978103163</v>
      </c>
      <c r="O9" s="210"/>
      <c r="P9" s="211">
        <f>SUM(P7:P8)</f>
        <v>17.054816667517468</v>
      </c>
      <c r="Q9" s="210"/>
      <c r="R9" s="211">
        <f>SUM(R7:R8)</f>
        <v>86.752540189058394</v>
      </c>
      <c r="S9" s="210"/>
      <c r="T9" s="211">
        <f>SUM(T7:T8)</f>
        <v>41.120751310466382</v>
      </c>
      <c r="U9" s="210"/>
      <c r="V9" s="211">
        <f>SUM(V7:V8)</f>
        <v>48.723595257027583</v>
      </c>
      <c r="W9" s="212">
        <f>SUM(W7:W8)</f>
        <v>551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row>
    <row r="10" spans="1:186" s="5" customFormat="1" ht="15.75" thickBot="1" x14ac:dyDescent="0.3">
      <c r="A10"/>
      <c r="B10"/>
      <c r="C10"/>
      <c r="D10"/>
      <c r="L10"/>
      <c r="M10"/>
      <c r="N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row>
    <row r="11" spans="1:186" s="5" customFormat="1" ht="15.75" thickBot="1" x14ac:dyDescent="0.3">
      <c r="A11" s="11" t="s">
        <v>20</v>
      </c>
      <c r="B11" s="12">
        <v>551</v>
      </c>
      <c r="C11" s="13" t="s">
        <v>21</v>
      </c>
      <c r="D11"/>
      <c r="L11"/>
      <c r="M11"/>
      <c r="N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row>
    <row r="12" spans="1:186" s="5" customFormat="1" x14ac:dyDescent="0.25">
      <c r="A12" s="213" t="s">
        <v>104</v>
      </c>
      <c r="B12" s="215"/>
      <c r="C12" s="115" t="s">
        <v>21</v>
      </c>
      <c r="D12"/>
      <c r="L12"/>
      <c r="M12"/>
      <c r="N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row>
    <row r="13" spans="1:186" s="5" customFormat="1" ht="26.25" thickBot="1" x14ac:dyDescent="0.3">
      <c r="A13" s="218" t="s">
        <v>105</v>
      </c>
      <c r="B13" s="216">
        <f>B11-B12</f>
        <v>551</v>
      </c>
      <c r="C13" s="214" t="s">
        <v>21</v>
      </c>
      <c r="D13"/>
      <c r="L13"/>
      <c r="M13"/>
      <c r="N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row>
    <row r="19" spans="8:9" ht="15.75" thickBot="1" x14ac:dyDescent="0.3">
      <c r="H19" s="22"/>
      <c r="I19" s="22"/>
    </row>
  </sheetData>
  <mergeCells count="10">
    <mergeCell ref="O2:P2"/>
    <mergeCell ref="Q2:R2"/>
    <mergeCell ref="S2:T2"/>
    <mergeCell ref="U2:V2"/>
    <mergeCell ref="C2:D2"/>
    <mergeCell ref="E2:F2"/>
    <mergeCell ref="G2:H2"/>
    <mergeCell ref="I2:J2"/>
    <mergeCell ref="K2:L2"/>
    <mergeCell ref="M2:N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14AD6C2D46B84CB6B2EA26508D25F6" ma:contentTypeVersion="12" ma:contentTypeDescription="Create a new document." ma:contentTypeScope="" ma:versionID="2f045ce5d2682d68781654371dcf4994">
  <xsd:schema xmlns:xsd="http://www.w3.org/2001/XMLSchema" xmlns:xs="http://www.w3.org/2001/XMLSchema" xmlns:p="http://schemas.microsoft.com/office/2006/metadata/properties" xmlns:ns2="bcf40337-4c01-404b-ac59-6e901efaf55a" xmlns:ns3="00168210-fdb4-4a59-9fef-022f85e96c4b" targetNamespace="http://schemas.microsoft.com/office/2006/metadata/properties" ma:root="true" ma:fieldsID="541806461cad3ab3b443dfa27f9ae1b0" ns2:_="" ns3:_="">
    <xsd:import namespace="bcf40337-4c01-404b-ac59-6e901efaf55a"/>
    <xsd:import namespace="00168210-fdb4-4a59-9fef-022f85e96c4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40337-4c01-404b-ac59-6e901efaf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168210-fdb4-4a59-9fef-022f85e96c4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39E8BC-891C-4A7C-BCA1-2C639E18EA38}">
  <ds:schemaRefs>
    <ds:schemaRef ds:uri="http://schemas.microsoft.com/sharepoint/v3/contenttype/forms"/>
  </ds:schemaRefs>
</ds:datastoreItem>
</file>

<file path=customXml/itemProps2.xml><?xml version="1.0" encoding="utf-8"?>
<ds:datastoreItem xmlns:ds="http://schemas.openxmlformats.org/officeDocument/2006/customXml" ds:itemID="{5EBEF415-F1B3-448B-92D9-227F2385224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54FF6E-3095-4BFF-8232-E48587DF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f40337-4c01-404b-ac59-6e901efaf55a"/>
    <ds:schemaRef ds:uri="00168210-fdb4-4a59-9fef-022f85e96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Samlet oppstilling</vt:lpstr>
      <vt:lpstr>Miljøgoder</vt:lpstr>
      <vt:lpstr>Utslipp</vt:lpstr>
      <vt:lpstr>Andeler miljøgoder 2019</vt:lpstr>
      <vt:lpstr>Andeler utslipp 2019</vt:lpstr>
      <vt:lpstr>Kilder</vt:lpstr>
      <vt:lpstr>Sammenligning over tid</vt:lpstr>
      <vt:lpstr>Samlet oppstilling, øremerking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2016-06-20T09:40:34Z</dcterms:created>
  <dcterms:modified xsi:type="dcterms:W3CDTF">2021-03-16T11:00:28Z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0x010100B914AD6C2D46B84CB6B2EA26508D25F6</vt:lpwstr>
  </property>
</Properties>
</file>